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ST-User\Desktop\"/>
    </mc:Choice>
  </mc:AlternateContent>
  <xr:revisionPtr revIDLastSave="0" documentId="13_ncr:1_{35E521BD-055A-4A1E-BDF2-106FAE590D21}" xr6:coauthVersionLast="36" xr6:coauthVersionMax="36" xr10:uidLastSave="{00000000-0000-0000-0000-000000000000}"/>
  <bookViews>
    <workbookView xWindow="0" yWindow="0" windowWidth="28800" windowHeight="12225" xr2:uid="{EF0FE090-058C-416A-8BAD-7353892AAFA3}"/>
  </bookViews>
  <sheets>
    <sheet name="Pravne osobe - Kategorija 1" sheetId="1" r:id="rId1"/>
    <sheet name="Fizičke osobe - Kategorija 1" sheetId="2" r:id="rId2"/>
    <sheet name="Fizičke osobe - Kategorija 2" sheetId="6" r:id="rId3"/>
    <sheet name="Fizičke osobe - Maloljetne" sheetId="7" r:id="rId4"/>
  </sheets>
  <definedNames>
    <definedName name="_xlnm._FilterDatabase" localSheetId="1" hidden="1">'Fizičke osobe - Kategorija 1'!$A$7:$E$278</definedName>
    <definedName name="_xlnm._FilterDatabase" localSheetId="2" hidden="1">'Fizičke osobe - Kategorija 2'!$A$7:$D$69</definedName>
    <definedName name="_xlnm._FilterDatabase" localSheetId="0" hidden="1">'Pravne osobe - Kategorija 1'!$A$7:$G$1380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1" i="6" l="1"/>
  <c r="B164" i="6" s="1"/>
  <c r="B157" i="6"/>
  <c r="B153" i="6"/>
  <c r="B161" i="6"/>
  <c r="E1380" i="1"/>
  <c r="E1378" i="1"/>
  <c r="E1376" i="1"/>
  <c r="E1374" i="1"/>
  <c r="E1360" i="1" l="1"/>
  <c r="E1362" i="1"/>
  <c r="E1366" i="1"/>
  <c r="E1364" i="1"/>
  <c r="E1368" i="1"/>
  <c r="E1370" i="1"/>
  <c r="E1372" i="1"/>
  <c r="C301" i="2"/>
  <c r="E1241" i="1"/>
  <c r="E1272" i="1"/>
  <c r="E1346" i="1"/>
  <c r="E1348" i="1"/>
  <c r="E1350" i="1"/>
  <c r="E1352" i="1"/>
  <c r="E1354" i="1"/>
  <c r="E1356" i="1"/>
  <c r="E1358" i="1"/>
  <c r="E1344" i="1"/>
  <c r="E1342" i="1"/>
  <c r="E1340" i="1"/>
  <c r="E1338" i="1"/>
  <c r="E1334" i="1"/>
  <c r="E1336" i="1"/>
  <c r="E1329" i="1"/>
  <c r="E1327" i="1"/>
  <c r="E1325" i="1"/>
  <c r="E1323" i="1"/>
  <c r="E1331" i="1"/>
  <c r="E1321" i="1" l="1"/>
  <c r="E1319" i="1"/>
  <c r="E1317" i="1"/>
  <c r="E1315" i="1"/>
  <c r="E1313" i="1"/>
  <c r="E1311" i="1"/>
  <c r="E1309" i="1"/>
  <c r="E1307" i="1"/>
  <c r="E1305" i="1"/>
  <c r="E1303" i="1"/>
  <c r="E1301" i="1"/>
  <c r="E1299" i="1"/>
  <c r="E1295" i="1"/>
  <c r="E1297" i="1"/>
  <c r="E1292" i="1"/>
  <c r="E1290" i="1"/>
  <c r="C299" i="2"/>
  <c r="E1288" i="1"/>
  <c r="E1286" i="1"/>
  <c r="E1284" i="1"/>
  <c r="E1282" i="1"/>
  <c r="E1280" i="1"/>
  <c r="E1278" i="1"/>
  <c r="E1276" i="1"/>
  <c r="E1274" i="1"/>
  <c r="E1268" i="1"/>
  <c r="E1266" i="1"/>
  <c r="E1264" i="1"/>
  <c r="E1262" i="1"/>
  <c r="E1260" i="1"/>
  <c r="E1258" i="1"/>
  <c r="E1256" i="1"/>
  <c r="E1254" i="1"/>
  <c r="E1252" i="1"/>
  <c r="E1250" i="1"/>
  <c r="E1246" i="1"/>
  <c r="E1248" i="1"/>
  <c r="E1244" i="1"/>
  <c r="E1242" i="1"/>
  <c r="E1240" i="1"/>
  <c r="E1238" i="1"/>
  <c r="E1236" i="1"/>
  <c r="E1234" i="1"/>
  <c r="E1232" i="1"/>
  <c r="E1230" i="1"/>
  <c r="E1228" i="1"/>
  <c r="E1226" i="1" l="1"/>
  <c r="E1224" i="1"/>
  <c r="E1222" i="1"/>
  <c r="E1220" i="1"/>
  <c r="E1218" i="1"/>
  <c r="E1216" i="1"/>
  <c r="E1214" i="1"/>
  <c r="E1212" i="1"/>
  <c r="E1210" i="1"/>
  <c r="E1208" i="1"/>
  <c r="E1206" i="1"/>
  <c r="E1381" i="1" s="1"/>
  <c r="C297" i="2"/>
  <c r="C295" i="2"/>
  <c r="C286" i="2"/>
  <c r="C293" i="2"/>
  <c r="C291" i="2"/>
  <c r="C287" i="2" l="1"/>
  <c r="C289" i="2"/>
  <c r="C285" i="2"/>
  <c r="C302" i="2" s="1"/>
  <c r="B143" i="6" l="1"/>
  <c r="B137" i="6"/>
  <c r="B150" i="6"/>
  <c r="E1203" i="1"/>
  <c r="E1201" i="1"/>
  <c r="E1198" i="1"/>
  <c r="E1199" i="1" s="1"/>
  <c r="E1097" i="1" l="1"/>
  <c r="E1197" i="1"/>
  <c r="E1195" i="1"/>
  <c r="E1176" i="1"/>
  <c r="E1177" i="1" s="1"/>
  <c r="C282" i="2"/>
  <c r="E1193" i="1"/>
  <c r="E1190" i="1"/>
  <c r="E1191" i="1" s="1"/>
  <c r="E1189" i="1"/>
  <c r="E1187" i="1"/>
  <c r="E1184" i="1"/>
  <c r="E1185" i="1" s="1"/>
  <c r="E1183" i="1"/>
  <c r="E1181" i="1"/>
  <c r="E1179" i="1"/>
  <c r="E1175" i="1"/>
  <c r="E1173" i="1"/>
  <c r="E1171" i="1"/>
  <c r="E1169" i="1" l="1"/>
  <c r="E1167" i="1"/>
  <c r="E1165" i="1"/>
  <c r="E1163" i="1"/>
  <c r="E1161" i="1"/>
  <c r="E1159" i="1"/>
  <c r="E1157" i="1"/>
  <c r="E1155" i="1"/>
  <c r="E1152" i="1"/>
  <c r="E1150" i="1"/>
  <c r="E1146" i="1"/>
  <c r="E1148" i="1"/>
  <c r="E1144" i="1" l="1"/>
  <c r="E1142" i="1"/>
  <c r="E1140" i="1"/>
  <c r="E1136" i="1"/>
  <c r="E1138" i="1"/>
  <c r="E1133" i="1"/>
  <c r="E1131" i="1"/>
  <c r="E1129" i="1"/>
  <c r="E1127" i="1"/>
  <c r="E1125" i="1"/>
  <c r="E1123" i="1"/>
  <c r="E1121" i="1"/>
  <c r="C280" i="2"/>
  <c r="E1119" i="1"/>
  <c r="E1117" i="1"/>
  <c r="E1115" i="1"/>
  <c r="E1113" i="1"/>
  <c r="E1111" i="1"/>
  <c r="E1109" i="1"/>
  <c r="E1107" i="1"/>
  <c r="E1105" i="1"/>
  <c r="E1103" i="1"/>
  <c r="E1101" i="1"/>
  <c r="E1099" i="1"/>
  <c r="E1094" i="1"/>
  <c r="E1092" i="1"/>
  <c r="E1090" i="1"/>
  <c r="E1088" i="1"/>
  <c r="E1086" i="1"/>
  <c r="E1084" i="1"/>
  <c r="E1082" i="1"/>
  <c r="E1080" i="1"/>
  <c r="E1078" i="1"/>
  <c r="E1076" i="1"/>
  <c r="E1074" i="1"/>
  <c r="E1204" i="1" l="1"/>
  <c r="C278" i="2"/>
  <c r="C276" i="2"/>
  <c r="C274" i="2"/>
  <c r="C271" i="2"/>
  <c r="C272" i="2" s="1"/>
  <c r="C270" i="2"/>
  <c r="C283" i="2" s="1"/>
  <c r="C267" i="2" l="1"/>
  <c r="E1042" i="1"/>
  <c r="E942" i="1"/>
  <c r="E1058" i="1"/>
  <c r="E1054" i="1"/>
  <c r="B123" i="6" l="1"/>
  <c r="B136" i="6" s="1"/>
  <c r="E1065" i="1" l="1"/>
  <c r="E943" i="1"/>
  <c r="E1071" i="1" l="1"/>
  <c r="E1069" i="1"/>
  <c r="E1067" i="1"/>
  <c r="E1063" i="1"/>
  <c r="E1061" i="1"/>
  <c r="E1059" i="1"/>
  <c r="E1057" i="1"/>
  <c r="E1053" i="1"/>
  <c r="E1055" i="1"/>
  <c r="E1051" i="1"/>
  <c r="E1049" i="1"/>
  <c r="E1047" i="1"/>
  <c r="E1035" i="1"/>
  <c r="E1045" i="1"/>
  <c r="E1043" i="1"/>
  <c r="E1041" i="1"/>
  <c r="E1039" i="1"/>
  <c r="E948" i="1"/>
  <c r="E949" i="1" s="1"/>
  <c r="E1037" i="1"/>
  <c r="E1032" i="1"/>
  <c r="E1022" i="1" l="1"/>
  <c r="E981" i="1"/>
  <c r="E1030" i="1"/>
  <c r="E1028" i="1"/>
  <c r="E968" i="1"/>
  <c r="E1026" i="1"/>
  <c r="E1012" i="1"/>
  <c r="E930" i="1"/>
  <c r="C264" i="2" l="1"/>
  <c r="C262" i="2"/>
  <c r="C260" i="2"/>
  <c r="C258" i="2"/>
  <c r="C256" i="2"/>
  <c r="C254" i="2"/>
  <c r="C268" i="2" l="1"/>
  <c r="E1024" i="1"/>
  <c r="E1020" i="1"/>
  <c r="E1018" i="1"/>
  <c r="E1016" i="1"/>
  <c r="E1014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78" i="1"/>
  <c r="E976" i="1"/>
  <c r="E974" i="1"/>
  <c r="E972" i="1"/>
  <c r="E970" i="1"/>
  <c r="E965" i="1"/>
  <c r="E963" i="1"/>
  <c r="E961" i="1"/>
  <c r="E959" i="1"/>
  <c r="E957" i="1"/>
  <c r="E955" i="1"/>
  <c r="E953" i="1"/>
  <c r="E951" i="1"/>
  <c r="E945" i="1"/>
  <c r="E940" i="1"/>
  <c r="E938" i="1"/>
  <c r="E936" i="1"/>
  <c r="E934" i="1"/>
  <c r="E932" i="1"/>
  <c r="E927" i="1"/>
  <c r="E925" i="1" l="1"/>
  <c r="E923" i="1"/>
  <c r="E1072" i="1" l="1"/>
  <c r="B122" i="6"/>
  <c r="E917" i="1"/>
  <c r="E918" i="1" s="1"/>
  <c r="B121" i="6"/>
  <c r="B109" i="6"/>
  <c r="B113" i="6"/>
  <c r="B112" i="6"/>
  <c r="B116" i="6"/>
  <c r="E916" i="1"/>
  <c r="E825" i="1"/>
  <c r="E914" i="1"/>
  <c r="E851" i="1"/>
  <c r="E920" i="1"/>
  <c r="E912" i="1" l="1"/>
  <c r="E910" i="1"/>
  <c r="E828" i="1" l="1"/>
  <c r="E811" i="1" l="1"/>
  <c r="E908" i="1"/>
  <c r="E906" i="1"/>
  <c r="E904" i="1"/>
  <c r="E902" i="1"/>
  <c r="E900" i="1"/>
  <c r="E898" i="1"/>
  <c r="E888" i="1"/>
  <c r="E896" i="1"/>
  <c r="E894" i="1"/>
  <c r="E892" i="1"/>
  <c r="E890" i="1"/>
  <c r="E885" i="1"/>
  <c r="E883" i="1"/>
  <c r="E881" i="1"/>
  <c r="E879" i="1"/>
  <c r="E877" i="1"/>
  <c r="E875" i="1"/>
  <c r="E873" i="1"/>
  <c r="E871" i="1"/>
  <c r="E869" i="1" l="1"/>
  <c r="E867" i="1"/>
  <c r="E865" i="1"/>
  <c r="E863" i="1"/>
  <c r="E861" i="1"/>
  <c r="E859" i="1"/>
  <c r="E857" i="1"/>
  <c r="E855" i="1"/>
  <c r="E853" i="1"/>
  <c r="E846" i="1"/>
  <c r="E848" i="1"/>
  <c r="C251" i="2"/>
  <c r="E844" i="1"/>
  <c r="E842" i="1" l="1"/>
  <c r="E840" i="1"/>
  <c r="E838" i="1"/>
  <c r="E836" i="1"/>
  <c r="E834" i="1"/>
  <c r="E832" i="1"/>
  <c r="E830" i="1"/>
  <c r="E822" i="1"/>
  <c r="E818" i="1"/>
  <c r="E820" i="1" s="1"/>
  <c r="E817" i="1"/>
  <c r="E815" i="1"/>
  <c r="E813" i="1"/>
  <c r="E808" i="1"/>
  <c r="E805" i="1"/>
  <c r="E806" i="1" s="1"/>
  <c r="E804" i="1"/>
  <c r="E802" i="1"/>
  <c r="E800" i="1"/>
  <c r="E921" i="1" l="1"/>
  <c r="C249" i="2"/>
  <c r="C247" i="2"/>
  <c r="C245" i="2"/>
  <c r="C243" i="2"/>
  <c r="C241" i="2"/>
  <c r="C239" i="2"/>
  <c r="C252" i="2" l="1"/>
  <c r="B96" i="6"/>
  <c r="B108" i="6" s="1"/>
  <c r="E789" i="1"/>
  <c r="C236" i="2" l="1"/>
  <c r="C237" i="2" s="1"/>
  <c r="E797" i="1"/>
  <c r="E795" i="1"/>
  <c r="E793" i="1"/>
  <c r="E791" i="1"/>
  <c r="E787" i="1"/>
  <c r="E798" i="1" l="1"/>
  <c r="E722" i="1"/>
  <c r="E681" i="1"/>
  <c r="B89" i="6" l="1"/>
  <c r="B83" i="6"/>
  <c r="B95" i="6" s="1"/>
  <c r="B85" i="6"/>
  <c r="E784" i="1"/>
  <c r="E782" i="1"/>
  <c r="E780" i="1"/>
  <c r="E778" i="1"/>
  <c r="E680" i="1"/>
  <c r="E776" i="1"/>
  <c r="E774" i="1"/>
  <c r="E768" i="1"/>
  <c r="E769" i="1" s="1"/>
  <c r="E771" i="1"/>
  <c r="E767" i="1"/>
  <c r="E682" i="1"/>
  <c r="E765" i="1"/>
  <c r="E763" i="1"/>
  <c r="E759" i="1"/>
  <c r="E756" i="1"/>
  <c r="E757" i="1" s="1"/>
  <c r="E761" i="1"/>
  <c r="E755" i="1"/>
  <c r="E753" i="1"/>
  <c r="E746" i="1"/>
  <c r="E750" i="1"/>
  <c r="E748" i="1"/>
  <c r="E743" i="1"/>
  <c r="E741" i="1"/>
  <c r="E739" i="1"/>
  <c r="E690" i="1"/>
  <c r="E691" i="1" s="1"/>
  <c r="E737" i="1"/>
  <c r="E735" i="1"/>
  <c r="E731" i="1"/>
  <c r="E733" i="1"/>
  <c r="E729" i="1"/>
  <c r="E727" i="1"/>
  <c r="E725" i="1"/>
  <c r="E723" i="1"/>
  <c r="E721" i="1"/>
  <c r="E719" i="1"/>
  <c r="E717" i="1"/>
  <c r="E715" i="1"/>
  <c r="E713" i="1"/>
  <c r="E711" i="1"/>
  <c r="E709" i="1"/>
  <c r="E707" i="1"/>
  <c r="E705" i="1"/>
  <c r="E703" i="1"/>
  <c r="E701" i="1"/>
  <c r="E697" i="1"/>
  <c r="E699" i="1"/>
  <c r="E695" i="1"/>
  <c r="E693" i="1"/>
  <c r="E685" i="1"/>
  <c r="E687" i="1"/>
  <c r="E689" i="1"/>
  <c r="E677" i="1"/>
  <c r="E675" i="1"/>
  <c r="E673" i="1"/>
  <c r="E671" i="1"/>
  <c r="E785" i="1" l="1"/>
  <c r="C233" i="2"/>
  <c r="C231" i="2"/>
  <c r="C208" i="2"/>
  <c r="C209" i="2" s="1"/>
  <c r="C229" i="2"/>
  <c r="C227" i="2"/>
  <c r="C225" i="2"/>
  <c r="C223" i="2"/>
  <c r="C221" i="2"/>
  <c r="C219" i="2"/>
  <c r="C217" i="2"/>
  <c r="C215" i="2"/>
  <c r="C207" i="2"/>
  <c r="C205" i="2"/>
  <c r="C203" i="2"/>
  <c r="C201" i="2"/>
  <c r="C199" i="2"/>
  <c r="C197" i="2"/>
  <c r="C195" i="2"/>
  <c r="C193" i="2"/>
  <c r="C174" i="2"/>
  <c r="C175" i="2" s="1"/>
  <c r="C213" i="2"/>
  <c r="C211" i="2"/>
  <c r="C191" i="2"/>
  <c r="C189" i="2"/>
  <c r="C187" i="2"/>
  <c r="C185" i="2"/>
  <c r="C183" i="2"/>
  <c r="C181" i="2"/>
  <c r="C179" i="2"/>
  <c r="C177" i="2"/>
  <c r="C173" i="2"/>
  <c r="C234" i="2" l="1"/>
  <c r="B70" i="6"/>
  <c r="B72" i="6"/>
  <c r="B79" i="6"/>
  <c r="E668" i="1"/>
  <c r="E666" i="1"/>
  <c r="E658" i="1"/>
  <c r="E662" i="1"/>
  <c r="E664" i="1"/>
  <c r="B82" i="6" l="1"/>
  <c r="E659" i="1"/>
  <c r="E657" i="1" l="1"/>
  <c r="E655" i="1"/>
  <c r="E582" i="1"/>
  <c r="E653" i="1"/>
  <c r="E651" i="1"/>
  <c r="E649" i="1"/>
  <c r="E647" i="1"/>
  <c r="E645" i="1"/>
  <c r="E639" i="1"/>
  <c r="E643" i="1"/>
  <c r="E641" i="1"/>
  <c r="E636" i="1"/>
  <c r="E634" i="1"/>
  <c r="E584" i="1"/>
  <c r="E624" i="1"/>
  <c r="E632" i="1"/>
  <c r="E630" i="1"/>
  <c r="E628" i="1"/>
  <c r="E626" i="1"/>
  <c r="E621" i="1"/>
  <c r="E619" i="1"/>
  <c r="E615" i="1"/>
  <c r="E617" i="1"/>
  <c r="E613" i="1"/>
  <c r="E611" i="1"/>
  <c r="E609" i="1"/>
  <c r="E607" i="1"/>
  <c r="E605" i="1"/>
  <c r="E603" i="1"/>
  <c r="E601" i="1"/>
  <c r="E599" i="1"/>
  <c r="E597" i="1"/>
  <c r="E595" i="1"/>
  <c r="E593" i="1"/>
  <c r="E591" i="1"/>
  <c r="E589" i="1"/>
  <c r="E587" i="1"/>
  <c r="E585" i="1"/>
  <c r="E583" i="1"/>
  <c r="E581" i="1"/>
  <c r="E579" i="1"/>
  <c r="E577" i="1"/>
  <c r="E575" i="1"/>
  <c r="E573" i="1"/>
  <c r="E669" i="1" l="1"/>
  <c r="C156" i="2"/>
  <c r="C170" i="2"/>
  <c r="C168" i="2"/>
  <c r="C166" i="2"/>
  <c r="C164" i="2"/>
  <c r="C162" i="2"/>
  <c r="C160" i="2"/>
  <c r="C158" i="2"/>
  <c r="C154" i="2"/>
  <c r="C152" i="2"/>
  <c r="C150" i="2"/>
  <c r="C148" i="2"/>
  <c r="C171" i="2" l="1"/>
  <c r="B66" i="6"/>
  <c r="E549" i="1" l="1"/>
  <c r="E561" i="1"/>
  <c r="B69" i="6"/>
  <c r="C143" i="2"/>
  <c r="C141" i="2"/>
  <c r="C139" i="2"/>
  <c r="B57" i="6"/>
  <c r="B59" i="6"/>
  <c r="E570" i="1" l="1"/>
  <c r="E568" i="1"/>
  <c r="E566" i="1"/>
  <c r="E564" i="1"/>
  <c r="E557" i="1"/>
  <c r="E562" i="1" l="1"/>
  <c r="E558" i="1"/>
  <c r="E553" i="1" l="1"/>
  <c r="C127" i="2" l="1"/>
  <c r="E538" i="1"/>
  <c r="E528" i="1"/>
  <c r="E530" i="1"/>
  <c r="E525" i="1"/>
  <c r="E523" i="1"/>
  <c r="E484" i="1"/>
  <c r="E503" i="1"/>
  <c r="C123" i="2"/>
  <c r="E498" i="1"/>
  <c r="E507" i="1"/>
  <c r="E505" i="1"/>
  <c r="E500" i="1"/>
  <c r="E495" i="1"/>
  <c r="E483" i="1"/>
  <c r="E487" i="1"/>
  <c r="E478" i="1"/>
  <c r="E476" i="1"/>
  <c r="E472" i="1"/>
  <c r="E474" i="1"/>
  <c r="E560" i="1" l="1"/>
  <c r="E555" i="1"/>
  <c r="E551" i="1"/>
  <c r="E546" i="1"/>
  <c r="E544" i="1"/>
  <c r="E542" i="1"/>
  <c r="E540" i="1"/>
  <c r="E536" i="1"/>
  <c r="E534" i="1"/>
  <c r="E532" i="1"/>
  <c r="E521" i="1"/>
  <c r="E519" i="1"/>
  <c r="E517" i="1"/>
  <c r="E515" i="1"/>
  <c r="E513" i="1"/>
  <c r="E511" i="1"/>
  <c r="E509" i="1"/>
  <c r="E493" i="1"/>
  <c r="E491" i="1"/>
  <c r="E489" i="1"/>
  <c r="E485" i="1"/>
  <c r="E480" i="1"/>
  <c r="C145" i="2"/>
  <c r="C137" i="2"/>
  <c r="C135" i="2"/>
  <c r="C133" i="2"/>
  <c r="C131" i="2"/>
  <c r="C129" i="2"/>
  <c r="C125" i="2"/>
  <c r="C121" i="2"/>
  <c r="C119" i="2"/>
  <c r="C146" i="2" l="1"/>
  <c r="E571" i="1"/>
  <c r="B50" i="6"/>
  <c r="B56" i="6" s="1"/>
  <c r="E469" i="1"/>
  <c r="E467" i="1"/>
  <c r="E465" i="1"/>
  <c r="C116" i="2"/>
  <c r="C114" i="2"/>
  <c r="C112" i="2"/>
  <c r="C110" i="2"/>
  <c r="C108" i="2"/>
  <c r="B44" i="6"/>
  <c r="B48" i="6"/>
  <c r="E463" i="1"/>
  <c r="C106" i="2" l="1"/>
  <c r="C104" i="2"/>
  <c r="C97" i="2"/>
  <c r="C102" i="2"/>
  <c r="C100" i="2"/>
  <c r="E460" i="1" l="1"/>
  <c r="E461" i="1" s="1"/>
  <c r="E459" i="1"/>
  <c r="E457" i="1"/>
  <c r="E383" i="1"/>
  <c r="E381" i="1" l="1"/>
  <c r="E385" i="1"/>
  <c r="E379" i="1"/>
  <c r="E411" i="1"/>
  <c r="E389" i="1"/>
  <c r="E455" i="1"/>
  <c r="E409" i="1"/>
  <c r="E392" i="1" l="1"/>
  <c r="E453" i="1"/>
  <c r="E451" i="1"/>
  <c r="E449" i="1"/>
  <c r="E447" i="1"/>
  <c r="E445" i="1"/>
  <c r="E439" i="1"/>
  <c r="E443" i="1"/>
  <c r="E441" i="1"/>
  <c r="E436" i="1"/>
  <c r="E434" i="1"/>
  <c r="E387" i="1"/>
  <c r="E388" i="1" s="1"/>
  <c r="E432" i="1"/>
  <c r="E430" i="1"/>
  <c r="E428" i="1"/>
  <c r="E426" i="1"/>
  <c r="E422" i="1"/>
  <c r="E424" i="1"/>
  <c r="E420" i="1"/>
  <c r="E418" i="1"/>
  <c r="E416" i="1"/>
  <c r="E414" i="1"/>
  <c r="E412" i="1"/>
  <c r="E410" i="1"/>
  <c r="E408" i="1"/>
  <c r="E406" i="1"/>
  <c r="E404" i="1"/>
  <c r="E402" i="1"/>
  <c r="E400" i="1"/>
  <c r="E398" i="1"/>
  <c r="E396" i="1"/>
  <c r="E394" i="1"/>
  <c r="E390" i="1"/>
  <c r="E386" i="1"/>
  <c r="E384" i="1"/>
  <c r="E382" i="1"/>
  <c r="E380" i="1"/>
  <c r="E470" i="1" l="1"/>
  <c r="C98" i="2"/>
  <c r="C96" i="2"/>
  <c r="C117" i="2" l="1"/>
  <c r="E369" i="1"/>
  <c r="E367" i="1"/>
  <c r="E365" i="1"/>
  <c r="E363" i="1"/>
  <c r="B43" i="6"/>
  <c r="E357" i="1"/>
  <c r="E359" i="1"/>
  <c r="B32" i="6" l="1"/>
  <c r="B34" i="6"/>
  <c r="E355" i="1" l="1"/>
  <c r="E266" i="1"/>
  <c r="E353" i="1"/>
  <c r="E351" i="1"/>
  <c r="E349" i="1"/>
  <c r="E347" i="1"/>
  <c r="E345" i="1"/>
  <c r="E343" i="1"/>
  <c r="E337" i="1"/>
  <c r="E317" i="1"/>
  <c r="E341" i="1"/>
  <c r="E339" i="1"/>
  <c r="E322" i="1"/>
  <c r="E334" i="1" l="1"/>
  <c r="E332" i="1"/>
  <c r="E330" i="1"/>
  <c r="E328" i="1"/>
  <c r="E326" i="1"/>
  <c r="E324" i="1"/>
  <c r="E319" i="1"/>
  <c r="E314" i="1"/>
  <c r="E312" i="1"/>
  <c r="E308" i="1"/>
  <c r="E310" i="1"/>
  <c r="E306" i="1"/>
  <c r="E304" i="1"/>
  <c r="E302" i="1"/>
  <c r="E300" i="1"/>
  <c r="E298" i="1"/>
  <c r="E296" i="1"/>
  <c r="E294" i="1"/>
  <c r="E292" i="1"/>
  <c r="E290" i="1"/>
  <c r="E288" i="1"/>
  <c r="E286" i="1" l="1"/>
  <c r="E284" i="1" l="1"/>
  <c r="E282" i="1"/>
  <c r="E278" i="1"/>
  <c r="E280" i="1"/>
  <c r="E276" i="1"/>
  <c r="E272" i="1"/>
  <c r="E274" i="1"/>
  <c r="E270" i="1"/>
  <c r="E263" i="1"/>
  <c r="E268" i="1"/>
  <c r="E261" i="1"/>
  <c r="E259" i="1"/>
  <c r="E257" i="1"/>
  <c r="E255" i="1"/>
  <c r="E253" i="1"/>
  <c r="E251" i="1"/>
  <c r="E249" i="1"/>
  <c r="E370" i="1" l="1"/>
  <c r="C93" i="2" l="1"/>
  <c r="C91" i="2"/>
  <c r="C94" i="2" l="1"/>
  <c r="B20" i="6"/>
  <c r="E246" i="1"/>
  <c r="B31" i="6" l="1"/>
  <c r="B21" i="6"/>
  <c r="B16" i="6"/>
  <c r="B14" i="6"/>
  <c r="B12" i="6"/>
  <c r="B8" i="6"/>
  <c r="E224" i="1" l="1"/>
  <c r="E244" i="1" l="1"/>
  <c r="C15" i="2"/>
  <c r="E238" i="1" l="1"/>
  <c r="E235" i="1"/>
  <c r="E233" i="1"/>
  <c r="C86" i="2"/>
  <c r="E114" i="1"/>
  <c r="E112" i="1"/>
  <c r="E110" i="1"/>
  <c r="E108" i="1"/>
  <c r="E105" i="1"/>
  <c r="E103" i="1"/>
  <c r="E101" i="1"/>
  <c r="E98" i="1"/>
  <c r="E96" i="1"/>
  <c r="E94" i="1"/>
  <c r="E92" i="1"/>
  <c r="E90" i="1"/>
  <c r="E88" i="1"/>
  <c r="E86" i="1"/>
  <c r="E84" i="1"/>
  <c r="E82" i="1"/>
  <c r="E80" i="1"/>
  <c r="E78" i="1"/>
  <c r="E76" i="1"/>
  <c r="E74" i="1"/>
  <c r="E72" i="1"/>
  <c r="E70" i="1"/>
  <c r="E68" i="1"/>
  <c r="E66" i="1"/>
  <c r="E63" i="1"/>
  <c r="E64" i="1" s="1"/>
  <c r="E62" i="1"/>
  <c r="E60" i="1"/>
  <c r="E58" i="1"/>
  <c r="E56" i="1"/>
  <c r="E54" i="1"/>
  <c r="E51" i="1"/>
  <c r="E49" i="1"/>
  <c r="E47" i="1"/>
  <c r="E45" i="1"/>
  <c r="E42" i="1"/>
  <c r="E43" i="1" s="1"/>
  <c r="E40" i="1"/>
  <c r="E41" i="1" s="1"/>
  <c r="E39" i="1"/>
  <c r="E37" i="1"/>
  <c r="E35" i="1"/>
  <c r="E33" i="1"/>
  <c r="E31" i="1"/>
  <c r="E29" i="1"/>
  <c r="E27" i="1"/>
  <c r="E25" i="1"/>
  <c r="E21" i="1"/>
  <c r="E19" i="1"/>
  <c r="E17" i="1"/>
  <c r="E15" i="1"/>
  <c r="E13" i="1"/>
  <c r="E11" i="1"/>
  <c r="E9" i="1"/>
  <c r="E117" i="1"/>
  <c r="E119" i="1"/>
  <c r="E121" i="1"/>
  <c r="E115" i="1" l="1"/>
  <c r="E231" i="1" l="1"/>
  <c r="E229" i="1"/>
  <c r="E221" i="1" l="1"/>
  <c r="E219" i="1"/>
  <c r="E217" i="1"/>
  <c r="E213" i="1"/>
  <c r="C88" i="2"/>
  <c r="E211" i="1"/>
  <c r="E207" i="1"/>
  <c r="E205" i="1"/>
  <c r="E203" i="1"/>
  <c r="E201" i="1"/>
  <c r="E199" i="1"/>
  <c r="E197" i="1"/>
  <c r="E194" i="1"/>
  <c r="E192" i="1"/>
  <c r="E190" i="1"/>
  <c r="E188" i="1"/>
  <c r="E186" i="1"/>
  <c r="E184" i="1"/>
  <c r="E182" i="1"/>
  <c r="E180" i="1"/>
  <c r="E178" i="1"/>
  <c r="E176" i="1"/>
  <c r="E174" i="1"/>
  <c r="E172" i="1"/>
  <c r="E170" i="1"/>
  <c r="E168" i="1"/>
  <c r="E166" i="1"/>
  <c r="C84" i="2"/>
  <c r="E164" i="1"/>
  <c r="E162" i="1"/>
  <c r="E159" i="1" l="1"/>
  <c r="E157" i="1"/>
  <c r="E155" i="1"/>
  <c r="E152" i="1"/>
  <c r="E150" i="1"/>
  <c r="E148" i="1"/>
  <c r="E146" i="1"/>
  <c r="E144" i="1"/>
  <c r="E133" i="1"/>
  <c r="E142" i="1"/>
  <c r="E139" i="1"/>
  <c r="E137" i="1"/>
  <c r="E135" i="1"/>
  <c r="E129" i="1" l="1"/>
  <c r="E127" i="1"/>
  <c r="E125" i="1"/>
  <c r="E123" i="1"/>
  <c r="C20" i="2" l="1"/>
  <c r="C18" i="2"/>
  <c r="C82" i="2"/>
  <c r="C80" i="2"/>
  <c r="C78" i="2"/>
  <c r="C76" i="2"/>
  <c r="C74" i="2"/>
  <c r="C72" i="2"/>
  <c r="C70" i="2"/>
  <c r="C68" i="2"/>
  <c r="C66" i="2"/>
  <c r="C64" i="2"/>
  <c r="C62" i="2"/>
  <c r="C41" i="2"/>
  <c r="C42" i="2" s="1"/>
  <c r="C60" i="2"/>
  <c r="C58" i="2"/>
  <c r="C56" i="2"/>
  <c r="C54" i="2"/>
  <c r="C52" i="2"/>
  <c r="C50" i="2"/>
  <c r="C48" i="2"/>
  <c r="C46" i="2"/>
  <c r="C44" i="2"/>
  <c r="C40" i="2"/>
  <c r="C38" i="2"/>
  <c r="C36" i="2"/>
  <c r="C34" i="2"/>
  <c r="C32" i="2"/>
  <c r="C30" i="2"/>
  <c r="C28" i="2"/>
  <c r="C26" i="2"/>
  <c r="C24" i="2"/>
  <c r="C22" i="2"/>
  <c r="C16" i="2" l="1"/>
  <c r="C89" i="2" l="1"/>
  <c r="E240" i="1"/>
  <c r="B19" i="6"/>
  <c r="E242" i="1" l="1"/>
  <c r="E226" i="1" l="1"/>
  <c r="C13" i="2" l="1"/>
  <c r="C11" i="2"/>
  <c r="E209" i="1" l="1"/>
  <c r="E247" i="1" l="1"/>
  <c r="C9" i="2"/>
  <c r="C14" i="2" s="1"/>
</calcChain>
</file>

<file path=xl/sharedStrings.xml><?xml version="1.0" encoding="utf-8"?>
<sst xmlns="http://schemas.openxmlformats.org/spreadsheetml/2006/main" count="4491" uniqueCount="1010">
  <si>
    <t>Ruđera Boškovića 37, 21 000 Split</t>
  </si>
  <si>
    <t>RKP: 22460</t>
  </si>
  <si>
    <t>INFORMACIJA O TROŠENJU SREDSTAVA ZA 2024 GODINU</t>
  </si>
  <si>
    <t>Način objave 
isplaćenog iznosa</t>
  </si>
  <si>
    <t>Naziv primatelja</t>
  </si>
  <si>
    <t>OIB 
primatelja</t>
  </si>
  <si>
    <t>Sjedište
primatelja</t>
  </si>
  <si>
    <t>Vrsta rashoda i izdatka</t>
  </si>
  <si>
    <t>UKUPNO ZA SIJEČANJ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</si>
  <si>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</si>
  <si>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</si>
  <si>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</si>
  <si>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</si>
  <si>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</si>
  <si>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</si>
  <si>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</si>
  <si>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</si>
  <si>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</si>
  <si>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Računalne usluge</t>
  </si>
  <si>
    <t>Ostale usluge</t>
  </si>
  <si>
    <t>Reprezentacija</t>
  </si>
  <si>
    <t>Pristojbe i naknade</t>
  </si>
  <si>
    <t>Troškovi sudskih postupaka</t>
  </si>
  <si>
    <t>Bankarske usluge i usluge platnog prometa</t>
  </si>
  <si>
    <t>Stručno usavršavanje zaposlenika</t>
  </si>
  <si>
    <t>Split</t>
  </si>
  <si>
    <t>Karlovac</t>
  </si>
  <si>
    <t>Zagreb</t>
  </si>
  <si>
    <t>EDUCA savjetovanje</t>
  </si>
  <si>
    <t xml:space="preserve">HR zajednica RiF djelatnika </t>
  </si>
  <si>
    <t xml:space="preserve">Crystal Consult </t>
  </si>
  <si>
    <t>Ukupno za Crystal Consult</t>
  </si>
  <si>
    <t>Ukupno za EDUCA savjetovanje</t>
  </si>
  <si>
    <t>Ukupno za Datalab HR</t>
  </si>
  <si>
    <t>Ukupno za HR zajednica RiF djelatnika</t>
  </si>
  <si>
    <t>Kaštel Stari</t>
  </si>
  <si>
    <t xml:space="preserve">Ekopak Kaštela </t>
  </si>
  <si>
    <t>Službena putovanja</t>
  </si>
  <si>
    <t>Plaće za prekovremeni rad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</si>
  <si>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</si>
  <si>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</si>
  <si>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</si>
  <si>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</si>
  <si>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rad na terenu i odvojeni život</t>
  </si>
  <si>
    <t>Plaća za redovan rad</t>
  </si>
  <si>
    <t>Pomorski fakultet u Splitu - ISPLATITELJ</t>
  </si>
  <si>
    <t>Ukupno za Ekopak Kaštela</t>
  </si>
  <si>
    <t>Ukupno za 24 sata</t>
  </si>
  <si>
    <t>Insignis</t>
  </si>
  <si>
    <t>Ukupno za Insignis</t>
  </si>
  <si>
    <t>Solin</t>
  </si>
  <si>
    <t>Intelektualne i osobne usluge</t>
  </si>
  <si>
    <t>Studentski centar</t>
  </si>
  <si>
    <t>Ukupno za Studentski centar</t>
  </si>
  <si>
    <t>Avalon</t>
  </si>
  <si>
    <t>Đurđevac</t>
  </si>
  <si>
    <t>Ukupno za Avalon</t>
  </si>
  <si>
    <t>Ukupno za Pleter usluge</t>
  </si>
  <si>
    <t>Ukupno za Konzum Plus</t>
  </si>
  <si>
    <t>Lučka kapetanija</t>
  </si>
  <si>
    <t>Ukupno za Lučka kapetanija</t>
  </si>
  <si>
    <t>Uredska oprema i namještaj</t>
  </si>
  <si>
    <t>Bauhaus</t>
  </si>
  <si>
    <t>Ukupno za Bauhaus</t>
  </si>
  <si>
    <t>Komunikacijska oprema</t>
  </si>
  <si>
    <t>Ukupno za A1 Hrvatska</t>
  </si>
  <si>
    <t xml:space="preserve">Bit-Art Consulting </t>
  </si>
  <si>
    <t>Ukupno za Bit-Art Consulting</t>
  </si>
  <si>
    <t xml:space="preserve">Agencija za komercijalnu djelatnost </t>
  </si>
  <si>
    <t xml:space="preserve">Ukupno za Agencija za komercijalnu djelatnost </t>
  </si>
  <si>
    <t>Castel IT</t>
  </si>
  <si>
    <t>Kaštel Kambelovac</t>
  </si>
  <si>
    <t>Ukupno za Castel IT</t>
  </si>
  <si>
    <t>Rijeka</t>
  </si>
  <si>
    <t xml:space="preserve">MEP Energetski inženjering i trgovina </t>
  </si>
  <si>
    <t xml:space="preserve">Ukupno za MEP Energetski inženjering i trgovina </t>
  </si>
  <si>
    <t>Ukupno za DMD promocija</t>
  </si>
  <si>
    <t xml:space="preserve">Grafis </t>
  </si>
  <si>
    <t>Ukupno za Grafis</t>
  </si>
  <si>
    <t>Ukupno za 007 Miletić</t>
  </si>
  <si>
    <t>Ukupno za Alfa Atest</t>
  </si>
  <si>
    <t>Ukupno za Elite Shine</t>
  </si>
  <si>
    <t>Ukupno za Financijska agencija</t>
  </si>
  <si>
    <t>Ukupno za HEP Opskrba</t>
  </si>
  <si>
    <t>Ukupno za Hrvatska pošta d.d.</t>
  </si>
  <si>
    <t>Hrvatska pošta d.d.</t>
  </si>
  <si>
    <t>Hrvatski telekom d.d.</t>
  </si>
  <si>
    <t>Ukupno za Hrvatski telekom d.d.</t>
  </si>
  <si>
    <t>Javna vatrogasna postrojba grada Splita</t>
  </si>
  <si>
    <t>Ukupno za Javna vatrogasna postrojba grada Splita</t>
  </si>
  <si>
    <t>03448022583</t>
  </si>
  <si>
    <t>Lama d.o.o.</t>
  </si>
  <si>
    <t>Ukupno za Lama d.o.o.</t>
  </si>
  <si>
    <t xml:space="preserve">Odvjetničko društvo Primorac i partneri </t>
  </si>
  <si>
    <t>Ukupno za Odvjetničko društvo Primorac i partneri</t>
  </si>
  <si>
    <t>Şveučilište u Splitu</t>
  </si>
  <si>
    <t>Ukupno za Sveučilište u Splitu</t>
  </si>
  <si>
    <t>Pomorska škola</t>
  </si>
  <si>
    <t>Ukupno za Pomorska škola</t>
  </si>
  <si>
    <t>Status</t>
  </si>
  <si>
    <t>Ukupno za Status</t>
  </si>
  <si>
    <t>Laser d.o.o.</t>
  </si>
  <si>
    <t>Ukupno za Laser d.o.o.</t>
  </si>
  <si>
    <t>Ribola d.o.o.</t>
  </si>
  <si>
    <t>Ukupno za Ribola d.o.o.</t>
  </si>
  <si>
    <t>Adriacert d.o.o.</t>
  </si>
  <si>
    <t>Ukupno za Adriacert d.o.o.</t>
  </si>
  <si>
    <t>Kaštel Lukšić</t>
  </si>
  <si>
    <t>Vijci Kranjec - Centar Vijaka</t>
  </si>
  <si>
    <t>Ukupno za Vijci Kranjec - Centar Vijaka</t>
  </si>
  <si>
    <t>Narodne Novine d.d.</t>
  </si>
  <si>
    <t>Ukupno za Narodne Novine d.d.</t>
  </si>
  <si>
    <t>Spar Hrvatska d.o.o.</t>
  </si>
  <si>
    <t>Ukupno za Spar Hrvatska d.o.o.</t>
  </si>
  <si>
    <t>Ukupno za Odvjetnički ured Britvić</t>
  </si>
  <si>
    <t>Naknade troškova osobama izvan radnog odnosa</t>
  </si>
  <si>
    <t>OTP Banka d.d.</t>
  </si>
  <si>
    <t>Ukupno za OTP Banka d.d.</t>
  </si>
  <si>
    <t>Zateze kamate</t>
  </si>
  <si>
    <t>Naknade građanima i kućanstvima u novcu</t>
  </si>
  <si>
    <t>MDPI AG</t>
  </si>
  <si>
    <t>Basel-Švicarska</t>
  </si>
  <si>
    <t>-</t>
  </si>
  <si>
    <t>Ukupno za MDPI AG</t>
  </si>
  <si>
    <t>ESI Germany</t>
  </si>
  <si>
    <t>Stuttgard</t>
  </si>
  <si>
    <t>Ukupno za ESI Germany</t>
  </si>
  <si>
    <t>Restoran Adriatic</t>
  </si>
  <si>
    <t>Narodne novine d.d.</t>
  </si>
  <si>
    <t>Državni proračun</t>
  </si>
  <si>
    <t>Ukupno za Restoran Adriatic</t>
  </si>
  <si>
    <t>Ukupno za Državni proračun</t>
  </si>
  <si>
    <t>Global Scientific Guild</t>
  </si>
  <si>
    <t>Ukupno za Global Scientific Guild</t>
  </si>
  <si>
    <t>Madanapalle, India</t>
  </si>
  <si>
    <t>Odvjetnički ured Britvić</t>
  </si>
  <si>
    <t>Ostali nespomenuti rashodi poslovanja</t>
  </si>
  <si>
    <t>Poljoprivredno gospodarstvo Glavina Tatija</t>
  </si>
  <si>
    <t>Ukupno za Poljoprivredno gospodarstvo Glavina Tatja</t>
  </si>
  <si>
    <t>Plodine d.d.</t>
  </si>
  <si>
    <t>Ukupno za Plodine d.d.</t>
  </si>
  <si>
    <t> 92510683607</t>
  </si>
  <si>
    <t>UKUPNO ZA VELJAČU</t>
  </si>
  <si>
    <t>Botić Joško</t>
  </si>
  <si>
    <t>Ukupno za Botić Joško</t>
  </si>
  <si>
    <t>Vukojević Dušan</t>
  </si>
  <si>
    <t>Ukupno za Vukojević Dušan</t>
  </si>
  <si>
    <t>Ukupno za Torlak Ivan</t>
  </si>
  <si>
    <t>Sumić Tino</t>
  </si>
  <si>
    <t>Ukupno za Sumić Tino</t>
  </si>
  <si>
    <t>Radmilo Tino</t>
  </si>
  <si>
    <t>Ukupno za Radmilo Tino</t>
  </si>
  <si>
    <t>Radica Gojmir</t>
  </si>
  <si>
    <t>Ukupno za Radica Gojmir</t>
  </si>
  <si>
    <t>Penga Željko</t>
  </si>
  <si>
    <t>Ukupno za Penga Željko</t>
  </si>
  <si>
    <t>Ukupno za Paladin Ivan</t>
  </si>
  <si>
    <t>Paladin Ivan</t>
  </si>
  <si>
    <t>Mišković Toni</t>
  </si>
  <si>
    <t>Ukupno za Mišković Toni</t>
  </si>
  <si>
    <t>Mečev Dijana</t>
  </si>
  <si>
    <t>Ukupno za Mečev Dijana</t>
  </si>
  <si>
    <t>Lucić Rino</t>
  </si>
  <si>
    <t>Ukupno za Lucić Rino</t>
  </si>
  <si>
    <t>Lišnić Boško</t>
  </si>
  <si>
    <t>Ukupno za Lišnić Boško</t>
  </si>
  <si>
    <t>Leder Nenad</t>
  </si>
  <si>
    <t>Ukupno za Leder Nenad</t>
  </si>
  <si>
    <t>Krčum Maja</t>
  </si>
  <si>
    <t>Ukupno za Krčum Maja</t>
  </si>
  <si>
    <t>Juričević Ivan</t>
  </si>
  <si>
    <t>Ukupno za Juričević Ivan</t>
  </si>
  <si>
    <t>Jerončić Tomić Iris</t>
  </si>
  <si>
    <t>Ukupno za Jerončić Tomić Iris</t>
  </si>
  <si>
    <t>Ivačić Brodarić Marina</t>
  </si>
  <si>
    <t>Ukupno za Ivačić Brodarić Marina</t>
  </si>
  <si>
    <t>Dujmović Miroslav</t>
  </si>
  <si>
    <t>Ukupno za Dujmović Miroslav</t>
  </si>
  <si>
    <t>Dadić Mario</t>
  </si>
  <si>
    <t>Ukupno za Dadić Mario</t>
  </si>
  <si>
    <t>Bralić Hrvoje</t>
  </si>
  <si>
    <t>Ukupno za Bralić Hrvoje</t>
  </si>
  <si>
    <t>Kavazović Ermin</t>
  </si>
  <si>
    <t>Ukupno za Kavazović Ermin</t>
  </si>
  <si>
    <t>Ivanda Mile</t>
  </si>
  <si>
    <t>Ukupno za Ivanda Mile</t>
  </si>
  <si>
    <t>Pandžić Mila</t>
  </si>
  <si>
    <t>Ukupno za Pandžić Mila</t>
  </si>
  <si>
    <t>Peronja Ivan</t>
  </si>
  <si>
    <t>Ukupno za Peronja Ivan</t>
  </si>
  <si>
    <t>Russo Andrea</t>
  </si>
  <si>
    <t>Ukupno za Russo Andrea</t>
  </si>
  <si>
    <t>Mulić Rosanda</t>
  </si>
  <si>
    <t>Ukupno za Mulić Rosanda</t>
  </si>
  <si>
    <t>Jugović Alen</t>
  </si>
  <si>
    <t>Ukupno za Jugović Alen</t>
  </si>
  <si>
    <t>Marasović Branka</t>
  </si>
  <si>
    <t>Ukupno za Marasović Branka</t>
  </si>
  <si>
    <t>Tipurić Darko</t>
  </si>
  <si>
    <t>Ukupno za Tipurić Branko</t>
  </si>
  <si>
    <t>Lušić Zvonimir</t>
  </si>
  <si>
    <t>Ukupno za Lušić Zvonimir</t>
  </si>
  <si>
    <t>Pušić Danijel</t>
  </si>
  <si>
    <t>Ukupno za Pušić Danijel</t>
  </si>
  <si>
    <t>Glavičić Igor</t>
  </si>
  <si>
    <t>Ukupno za Glavičić Igor</t>
  </si>
  <si>
    <t>Soldo Alen</t>
  </si>
  <si>
    <t>Ukupno za Soldo Alen</t>
  </si>
  <si>
    <t>Gračan Daniela</t>
  </si>
  <si>
    <t>Ukupno za Gračan Daniela</t>
  </si>
  <si>
    <t>Makromikro d.o.o.</t>
  </si>
  <si>
    <t>Velika Gorica</t>
  </si>
  <si>
    <t>Ukupno za Makromikro d.o.o.</t>
  </si>
  <si>
    <t>Ekopak Kaštela</t>
  </si>
  <si>
    <t>Elektro Suma</t>
  </si>
  <si>
    <t>Ukupno za Elektro Suma</t>
  </si>
  <si>
    <t>Tramax</t>
  </si>
  <si>
    <t>Ukupno za Tramax</t>
  </si>
  <si>
    <t>Agencija za komercijalnu djelatnost</t>
  </si>
  <si>
    <t>Ukupno za Agencija za komercijalnu djelatnost</t>
  </si>
  <si>
    <t>Ljekarna Splitsko-dalmatinske županije</t>
  </si>
  <si>
    <t>Ukupno za Ljekarna Splitsko-dalmatinske županije</t>
  </si>
  <si>
    <t>Dugopolje</t>
  </si>
  <si>
    <t>Grad Split</t>
  </si>
  <si>
    <t>Ukupno za Grad Split</t>
  </si>
  <si>
    <t>Neutrum d.o.o.</t>
  </si>
  <si>
    <t>Ukupno za Neutrum d.o.o.</t>
  </si>
  <si>
    <t>Neutrum Minores d.o.o.</t>
  </si>
  <si>
    <t>Ukupno za Neutrum Minores d.o.o.</t>
  </si>
  <si>
    <t>Antipiros d.o.o</t>
  </si>
  <si>
    <t>Ukupno za Antipiros d.o.o.</t>
  </si>
  <si>
    <t>Enciklopedija d.o.o.</t>
  </si>
  <si>
    <t>Ukupno za Enciklopedija d.o.o.</t>
  </si>
  <si>
    <t>Športski objekti - JUSOS</t>
  </si>
  <si>
    <t>Ukupno za Športski objekti - JUSOS</t>
  </si>
  <si>
    <t>Sitni inventar</t>
  </si>
  <si>
    <t>Alati Milić d.o.o.</t>
  </si>
  <si>
    <t>Ukupno za Alati Milić d.o.o.</t>
  </si>
  <si>
    <t>Kentaur d.o.o.</t>
  </si>
  <si>
    <t>Ukupno za Kentaur d.o.o.</t>
  </si>
  <si>
    <t>Hvar</t>
  </si>
  <si>
    <t>Geosustavi d.o.o.</t>
  </si>
  <si>
    <t>Ukupno za Geosustavi d.o.o.</t>
  </si>
  <si>
    <t>Alfa Atest d.o.o.</t>
  </si>
  <si>
    <t>Ukupno za Alfa Atest d.o.o.</t>
  </si>
  <si>
    <t>Specijalna ordinacija medicine rada D.Bućan</t>
  </si>
  <si>
    <t>Ukupno za Specijalna ordinacija medicine rada D.Bućan</t>
  </si>
  <si>
    <t>Zdravstvene i veterinarske usluge</t>
  </si>
  <si>
    <t>Cian d.o.o.</t>
  </si>
  <si>
    <t>04201603871</t>
  </si>
  <si>
    <t>Ukupno za Cian d.o.o.</t>
  </si>
  <si>
    <t>Tekuće donacije</t>
  </si>
  <si>
    <t>Ukupno za Status d.o.o.</t>
  </si>
  <si>
    <t>007 Miletić zaštita d.o.o.</t>
  </si>
  <si>
    <t>Ukupno za 007 Miletić zaštita d.o.o.</t>
  </si>
  <si>
    <t>P.Audio Centar</t>
  </si>
  <si>
    <t>Ostala prava</t>
  </si>
  <si>
    <t>Piel d.o.o.</t>
  </si>
  <si>
    <t>Ukupno za P.Audio Centar</t>
  </si>
  <si>
    <t>Ukupno za Piel d.o.o.</t>
  </si>
  <si>
    <t>Čistoća d.o.o.</t>
  </si>
  <si>
    <t>Ukupno za Čistoća d.o.o.</t>
  </si>
  <si>
    <t>Hrvatski Telekom d.d.</t>
  </si>
  <si>
    <t>Ukupno za Hrvatski Telekom d.d.</t>
  </si>
  <si>
    <t>P.E.S. Zagreb d.o.o.</t>
  </si>
  <si>
    <t>Ukupno za P.E.S. Zagreb d.o.o.</t>
  </si>
  <si>
    <t>Digitalni studio Akvarij</t>
  </si>
  <si>
    <t>Ukupno za Digitalni studio Akvarij</t>
  </si>
  <si>
    <t>Pleter usluge d.o.o.</t>
  </si>
  <si>
    <t>Ukupno za Pleter usluge d.o.o.</t>
  </si>
  <si>
    <t xml:space="preserve">Condor B&amp;B </t>
  </si>
  <si>
    <t xml:space="preserve">Ukupno za Condor B&amp;B </t>
  </si>
  <si>
    <t>Ukupno za HP Hrvatska pošta</t>
  </si>
  <si>
    <t>Financijska agencija d.d.</t>
  </si>
  <si>
    <t>Ukupno Financijska agencija d.d.</t>
  </si>
  <si>
    <t>Zlatko d.o.o.</t>
  </si>
  <si>
    <t>Ukupno za Zlatko d.o.o.</t>
  </si>
  <si>
    <t>Razglednica d.o.o.</t>
  </si>
  <si>
    <t>Ukupno za Razglednica d.o.o.</t>
  </si>
  <si>
    <t>HEP Opskrba d.d.</t>
  </si>
  <si>
    <t>Ukupno za HEP Opskrba d.d.</t>
  </si>
  <si>
    <t>Staklo MAAS</t>
  </si>
  <si>
    <t>Ukupno za Staklo MAAS</t>
  </si>
  <si>
    <t>Adriatic osiguranje</t>
  </si>
  <si>
    <t>Premije osiguranja</t>
  </si>
  <si>
    <t>Ukupno za Adriatic osiguranje</t>
  </si>
  <si>
    <t>Filozofski fakultet</t>
  </si>
  <si>
    <t>Ukupno za Filozofski fakultet</t>
  </si>
  <si>
    <t>Ukupno za Grašo Commerce</t>
  </si>
  <si>
    <t>Ukupno za AMNK "Universitas Split"</t>
  </si>
  <si>
    <t>AMNK "Universitas Split"</t>
  </si>
  <si>
    <t>Sisak</t>
  </si>
  <si>
    <t>Protis d.o.o.</t>
  </si>
  <si>
    <t>Ukupno za Protis d.o.o.</t>
  </si>
  <si>
    <t>Ružica obrt</t>
  </si>
  <si>
    <t>Ukupno za Ružica obrt</t>
  </si>
  <si>
    <t>Ukupno za Pabulum d.o.o.</t>
  </si>
  <si>
    <t>Pabulum d.o.o.</t>
  </si>
  <si>
    <t>24 Sata d.o.o.</t>
  </si>
  <si>
    <t>Ukupno za 24 Sata d.o.o.</t>
  </si>
  <si>
    <t>Elite Shine d.o.o.</t>
  </si>
  <si>
    <t>Ukupno za Elite Shine d.o.o.</t>
  </si>
  <si>
    <t>Ukupno za Konzum d.d.</t>
  </si>
  <si>
    <t>Sveučilište u Splitu</t>
  </si>
  <si>
    <t>Strojopromet d.o.o.</t>
  </si>
  <si>
    <t>Ukupno za Strojpromet d.o.o.</t>
  </si>
  <si>
    <t>Šenkovec</t>
  </si>
  <si>
    <t>OPG Glavina Tatija</t>
  </si>
  <si>
    <t>Ukupno za OPG Glavina Tatija</t>
  </si>
  <si>
    <t>Muller trgovina d.o.o.</t>
  </si>
  <si>
    <t>Ukupno za Muller trgovina d.o.o.</t>
  </si>
  <si>
    <t>Članarine i norme</t>
  </si>
  <si>
    <t>New Jersey - SAD</t>
  </si>
  <si>
    <t>IEEE - SAD</t>
  </si>
  <si>
    <t>Ukupno za IEEE - SAD</t>
  </si>
  <si>
    <t>Publishers Int. Linking  Ass.</t>
  </si>
  <si>
    <t>Lynnfield - SAD</t>
  </si>
  <si>
    <t>Ukupno za Publishers Int. Linking  Ass.</t>
  </si>
  <si>
    <t>Ukupno za INA d.d.</t>
  </si>
  <si>
    <t>INA - Industrija nafte d.d.</t>
  </si>
  <si>
    <t>Z-EL d.o.</t>
  </si>
  <si>
    <t>Ukupno za Z-EL d.o.o.</t>
  </si>
  <si>
    <t>Sesvete</t>
  </si>
  <si>
    <t>01</t>
  </si>
  <si>
    <t>Mjesec</t>
  </si>
  <si>
    <t>02</t>
  </si>
  <si>
    <t>Torlak Ivan</t>
  </si>
  <si>
    <t>Status d.o.o.</t>
  </si>
  <si>
    <t>Dobova</t>
  </si>
  <si>
    <t>SI61986046</t>
  </si>
  <si>
    <t>Hotel Terme Paradiso</t>
  </si>
  <si>
    <t>UKUPNO ZA OŽUJAK</t>
  </si>
  <si>
    <t>03</t>
  </si>
  <si>
    <t>SRCE - Sveučilište u Zagrebu</t>
  </si>
  <si>
    <t>Ukupno za SRCE - Sveučilište u Zagrebu</t>
  </si>
  <si>
    <t>Schrack Technik d.o.o.</t>
  </si>
  <si>
    <t>Securitas Hrvatska d.o.o.</t>
  </si>
  <si>
    <t>Ukupno za Schrack Technik d.o.o.</t>
  </si>
  <si>
    <t>Ukupno za Securitas Hrvatska d.o.o.</t>
  </si>
  <si>
    <t>Ukupno za UPI-2M PLUS d.o.o.</t>
  </si>
  <si>
    <t>UPI-2M PLUS d.o.o.</t>
  </si>
  <si>
    <t>Prirodoslovno matematički fakultet</t>
  </si>
  <si>
    <t>Ukupno za Prirodoslovno matematički fakultet</t>
  </si>
  <si>
    <t xml:space="preserve">UMAC Plus d.o.o. </t>
  </si>
  <si>
    <t>Ukupno za UMAC Plus d.o.o.</t>
  </si>
  <si>
    <t>Motonautika d.o.o.</t>
  </si>
  <si>
    <t>Ukupno za Motonautika d.o.o.</t>
  </si>
  <si>
    <t>HP Hrvatska pošta d.d.</t>
  </si>
  <si>
    <t>Ukupno Športske objekte - JUSOS</t>
  </si>
  <si>
    <t>Valicon d.o.o.</t>
  </si>
  <si>
    <t>Ukupno za Valicon d.o.o.</t>
  </si>
  <si>
    <t>Insignis d.o.o.</t>
  </si>
  <si>
    <t>Ukupno za Insignis d.o.o.</t>
  </si>
  <si>
    <t>Integra Group d.o.o.</t>
  </si>
  <si>
    <t>Ukupno za Integra Group d.o.o.</t>
  </si>
  <si>
    <t>06362716309</t>
  </si>
  <si>
    <t>Vinkovci</t>
  </si>
  <si>
    <t>Sculptor computers Net d.o.o.</t>
  </si>
  <si>
    <t>Ukupno za Sculptor computers Net d.o.o.</t>
  </si>
  <si>
    <t>Ukupno Lama d.o.o.</t>
  </si>
  <si>
    <t>Datalab HR d.o.o.</t>
  </si>
  <si>
    <t>D4SOFT  d.o.o.</t>
  </si>
  <si>
    <t>Ukupno za D4SOFT d.o.o.</t>
  </si>
  <si>
    <t>Ukupno za Financijska agencija d.d.</t>
  </si>
  <si>
    <t>01182768330</t>
  </si>
  <si>
    <t>Castel It d.o.o</t>
  </si>
  <si>
    <t>Ukupno za Castel IT d.o.o.</t>
  </si>
  <si>
    <t xml:space="preserve"> Zagreb</t>
  </si>
  <si>
    <t xml:space="preserve">HOK Osiguranje </t>
  </si>
  <si>
    <t>Ukupno za HOK Osiguranje</t>
  </si>
  <si>
    <t>00432869176</t>
  </si>
  <si>
    <t xml:space="preserve">Luxe Moda </t>
  </si>
  <si>
    <t>Osijek</t>
  </si>
  <si>
    <t>Ukupno za Luxe Moda</t>
  </si>
  <si>
    <t>Oprema za održavanje i zaštitu</t>
  </si>
  <si>
    <t xml:space="preserve">Facility Service </t>
  </si>
  <si>
    <t>Ukupno za Facility Service</t>
  </si>
  <si>
    <t>01530553235</t>
  </si>
  <si>
    <t>Tramax d.o.o.</t>
  </si>
  <si>
    <t>Ukupno za Tramax d.o.o.</t>
  </si>
  <si>
    <t xml:space="preserve">Morski vodiči </t>
  </si>
  <si>
    <t>Ukupno za Morski vodiči</t>
  </si>
  <si>
    <t>Ukupno za Bent Excellent d.o.o.</t>
  </si>
  <si>
    <t>Bent Excellent d.o.o.</t>
  </si>
  <si>
    <t>Xenon Forte d.o.o.</t>
  </si>
  <si>
    <t>Ukupno za Xenon Forte d.o.o.</t>
  </si>
  <si>
    <t xml:space="preserve">ITS Intertrade </t>
  </si>
  <si>
    <t>Ukupno za ITS Intertrade</t>
  </si>
  <si>
    <t>Redak d.o.o.</t>
  </si>
  <si>
    <t>Ukupno za Redak d.o.o.</t>
  </si>
  <si>
    <t>Kodic d.o.o.</t>
  </si>
  <si>
    <t>Ukupno za Kodic d.o.o.</t>
  </si>
  <si>
    <t>GB702765444</t>
  </si>
  <si>
    <t>CHE115694943</t>
  </si>
  <si>
    <t>Ukupno za CAE Training &amp; Services</t>
  </si>
  <si>
    <t>Basel/ Švicarska</t>
  </si>
  <si>
    <t xml:space="preserve">MDPI AG </t>
  </si>
  <si>
    <t>Crawler/Velika Britanija</t>
  </si>
  <si>
    <t xml:space="preserve">CAE Training &amp; Services </t>
  </si>
  <si>
    <t>Negativne tečajne razlike i razlike zbog primjene valutne klauzule</t>
  </si>
  <si>
    <t>Hotel CUE Podgorica</t>
  </si>
  <si>
    <t>Podgorica, Crna Gora</t>
  </si>
  <si>
    <t>Ukupno za Hotel CUE Podgorica</t>
  </si>
  <si>
    <t>Restoran Bryggerikaia Bodo</t>
  </si>
  <si>
    <t>Ukupno za Bryggerikaia Bodo</t>
  </si>
  <si>
    <t>Bodo, Norveška</t>
  </si>
  <si>
    <t>UKUPNO ZA TRAVANJ</t>
  </si>
  <si>
    <t>04</t>
  </si>
  <si>
    <t>Jadran hoteli d.d.</t>
  </si>
  <si>
    <t>Ukupno za Jadran hoteli d.d.</t>
  </si>
  <si>
    <t>23754648622</t>
  </si>
  <si>
    <t xml:space="preserve">Ustanova DES </t>
  </si>
  <si>
    <t>Ukupno za Ustanova DES</t>
  </si>
  <si>
    <t>75550985023</t>
  </si>
  <si>
    <t>Petrol d.o.o.</t>
  </si>
  <si>
    <t>Ukupno za Petrol d.o.o.</t>
  </si>
  <si>
    <t>Teflon d.o.o.</t>
  </si>
  <si>
    <t>Ukupno za Teflon d.o.o.</t>
  </si>
  <si>
    <t>Škare Trade d.o.o.</t>
  </si>
  <si>
    <t>Ukupno za Škare Trade d.o.o.</t>
  </si>
  <si>
    <t>Službena,radna i zaštitna odjeća i obuća</t>
  </si>
  <si>
    <t>Uni rent d.o.o.</t>
  </si>
  <si>
    <t>Ukupno za Uni rent d.o.o.</t>
  </si>
  <si>
    <t>Hrvatska regulatorna agencija</t>
  </si>
  <si>
    <t>Ukupno za Hrvatska regulatorna agencija</t>
  </si>
  <si>
    <t>MILSoft d.o.o.</t>
  </si>
  <si>
    <t>Ukupno za MILSoft d.o.o.</t>
  </si>
  <si>
    <t>Ukupno za Datalab HR d.o.o.</t>
  </si>
  <si>
    <t>Elektrokovina Plus d.o.o.</t>
  </si>
  <si>
    <t>Ukupno za Elektrokovina Plus d.o.o.</t>
  </si>
  <si>
    <t>Gornji Stupnik</t>
  </si>
  <si>
    <t>Knjige</t>
  </si>
  <si>
    <t>Robert's d.o.o.</t>
  </si>
  <si>
    <t>Ukupno za Robert's d.o.o.</t>
  </si>
  <si>
    <t>DMD promocija d.o.o.</t>
  </si>
  <si>
    <t>Ukupno za DMD promocija d.o.o.</t>
  </si>
  <si>
    <t>Grafis d.o.o.</t>
  </si>
  <si>
    <t>Ukupno za Grafis d.o.o.</t>
  </si>
  <si>
    <t>Bauhaus-k. društvo za trgovinu i usluge</t>
  </si>
  <si>
    <t>Ukupno za Bauhaus-k. društvo za trgovinu i usluge</t>
  </si>
  <si>
    <t>Rico trade d.o.o.</t>
  </si>
  <si>
    <t>Ukupno za Rico trade d.o.o.</t>
  </si>
  <si>
    <t>Komar Ivan</t>
  </si>
  <si>
    <t>Ukupno za Komar Ivan</t>
  </si>
  <si>
    <t>Šveđo obrt za usluge</t>
  </si>
  <si>
    <t>Ukupno za Šveđo obrt za usluge</t>
  </si>
  <si>
    <t>Ostale naknade troškova zaposlenima</t>
  </si>
  <si>
    <t>Tekuće donacije u novcu</t>
  </si>
  <si>
    <t>Udruga pomorskih kapetana</t>
  </si>
  <si>
    <t>Ukupno za Udruga pomorskih kapetana</t>
  </si>
  <si>
    <t>PŠRD "Poljud"</t>
  </si>
  <si>
    <t>Ukupno za PŠRD "Poljud"</t>
  </si>
  <si>
    <t>AJK Universitas</t>
  </si>
  <si>
    <t>Udruga pomorskih strojara</t>
  </si>
  <si>
    <t>Ukupno za AJK Universitas</t>
  </si>
  <si>
    <t>Ukupno za Udruga pomorskih strojara</t>
  </si>
  <si>
    <t>eDreams</t>
  </si>
  <si>
    <t>Barcelona/Španjolska</t>
  </si>
  <si>
    <t>Ukupno za eDreams</t>
  </si>
  <si>
    <t>UKUPNO ZA SVIBANJ</t>
  </si>
  <si>
    <t>05</t>
  </si>
  <si>
    <t>Jadrolinija d.d.</t>
  </si>
  <si>
    <t>Ukupno za Jadrolinija d.d.</t>
  </si>
  <si>
    <t>08465621308</t>
  </si>
  <si>
    <t>Ukupno za Zen Adria d.o.o.</t>
  </si>
  <si>
    <t>Zen Adria d.o.o.</t>
  </si>
  <si>
    <t xml:space="preserve">Konoba "Kod Joze" </t>
  </si>
  <si>
    <t>Ukupno za Konoba "Kod Joze"</t>
  </si>
  <si>
    <t>Konzum plus d.d.</t>
  </si>
  <si>
    <t>Ukupno za Konzum Plus d.d.</t>
  </si>
  <si>
    <t>ZNAK - Udruga za znanstvenu komunikaciju</t>
  </si>
  <si>
    <t>Ukupno za ZNAK - Udruga za znanstvenu komunikaciju</t>
  </si>
  <si>
    <t>Ulaganja u računalne programe</t>
  </si>
  <si>
    <t>Ukupno za Instal Eršek d.o.o.</t>
  </si>
  <si>
    <t>Instal Eršek d.o.o.</t>
  </si>
  <si>
    <t>Obrt Quill</t>
  </si>
  <si>
    <t>Ukupno za Obrt Quill</t>
  </si>
  <si>
    <t>Int.Ass. of Maritime Studies - Tokyo/Japan</t>
  </si>
  <si>
    <t>Ukupno za Int.Ass. of Maritime Studies - Tokyo/Japan</t>
  </si>
  <si>
    <t>Tokyo</t>
  </si>
  <si>
    <t>InstaText - Ljubljana/ Slovenia</t>
  </si>
  <si>
    <t>SI64492923</t>
  </si>
  <si>
    <t>Ukupno za InstaText</t>
  </si>
  <si>
    <t>Ljubljana</t>
  </si>
  <si>
    <t>Basel</t>
  </si>
  <si>
    <t>Italian Maritime Law ass.</t>
  </si>
  <si>
    <t>Ukupno za Italian Maritime Law ass.</t>
  </si>
  <si>
    <t>Pepco Croatia d.o.o.</t>
  </si>
  <si>
    <t>Ukupno za Pepco Croatia d.o.o.</t>
  </si>
  <si>
    <t>CCC Rights Link - Danvers/USA</t>
  </si>
  <si>
    <t>Danvers</t>
  </si>
  <si>
    <t>Ukupno za CCC Rights Link</t>
  </si>
  <si>
    <t>Servis Košić d.o.o.</t>
  </si>
  <si>
    <t>Ukupno za Servis Košić d.o.o.</t>
  </si>
  <si>
    <t>Križevci</t>
  </si>
  <si>
    <t>Udruga za autizam 365</t>
  </si>
  <si>
    <t>Ukupno za Udruga za autizam 365</t>
  </si>
  <si>
    <t xml:space="preserve">Norwegian Air Shuttle </t>
  </si>
  <si>
    <t>Norveška</t>
  </si>
  <si>
    <t>Ukupno za Norwegian Air Shuttle</t>
  </si>
  <si>
    <t>My Trip OY SRG</t>
  </si>
  <si>
    <t>Finska</t>
  </si>
  <si>
    <t>Ukupno za My Trip OY SRG</t>
  </si>
  <si>
    <t>Taxi Maria Paz Redondo</t>
  </si>
  <si>
    <t>Ukupno za Taxi Maria Paz Redondo</t>
  </si>
  <si>
    <t>Taxi Roberto Calvo Gonzales</t>
  </si>
  <si>
    <t>Ukupno za Taxi Roberto Calvo Gonzales</t>
  </si>
  <si>
    <t>Madrid/španjolska</t>
  </si>
  <si>
    <t>La Mucca de Pez</t>
  </si>
  <si>
    <t>Ukupno za La Mucca de Pez</t>
  </si>
  <si>
    <t>Radio Taxi Juan Rubio Serrano</t>
  </si>
  <si>
    <t>Ukupno za Radio Taxi Juan Rubio Serrano</t>
  </si>
  <si>
    <t>Taxi Miguel Tejeiro Moras</t>
  </si>
  <si>
    <t>Ukupno za Miguel Tejero Moras</t>
  </si>
  <si>
    <t>Vukić Luka</t>
  </si>
  <si>
    <t>Ukupno za Vukić Luka</t>
  </si>
  <si>
    <t>Vidan Pero</t>
  </si>
  <si>
    <t>Ukupno za Vidan Pero</t>
  </si>
  <si>
    <t>UKUPNO ZA LIPANJ</t>
  </si>
  <si>
    <t>06</t>
  </si>
  <si>
    <t>Galić Marko</t>
  </si>
  <si>
    <t>Ukupno za Galić Marko</t>
  </si>
  <si>
    <t>Zanchi Željka</t>
  </si>
  <si>
    <t>Ukupno za Zanchi Željka</t>
  </si>
  <si>
    <t>Kamenov Željka</t>
  </si>
  <si>
    <t>Ukupno za Kamenov Željka</t>
  </si>
  <si>
    <t>Vlahović Štetić Vesna</t>
  </si>
  <si>
    <t>Ukupno za Vlahović Štetić Vesna</t>
  </si>
  <si>
    <t>Tokić Silvana</t>
  </si>
  <si>
    <t>Ukupno za Tokić Silvana</t>
  </si>
  <si>
    <t>Tominac Coslovich Sandra</t>
  </si>
  <si>
    <t>Ukupno za Tominac Coslovich Sandra</t>
  </si>
  <si>
    <t>Dževerdanović Pejović Milena</t>
  </si>
  <si>
    <t>Ukupno za Dževerdanović Pejović Milena</t>
  </si>
  <si>
    <t>Čulić Visković Adelija</t>
  </si>
  <si>
    <t>Ukupno za Čulić Visković Adelija</t>
  </si>
  <si>
    <t>Ukupno za Nomago Mobility d.o.o.</t>
  </si>
  <si>
    <t>Vadea d.o.o.</t>
  </si>
  <si>
    <t>Ukupno za Vadea d.o.o.</t>
  </si>
  <si>
    <t>Varaždin</t>
  </si>
  <si>
    <t>Radno pravo Rosip d.o.o.</t>
  </si>
  <si>
    <t>Ukupno za Radno pravo Rosip d.o.o.</t>
  </si>
  <si>
    <t>Nomago Mobility d.o.o.</t>
  </si>
  <si>
    <t xml:space="preserve">Zakupnine i najamnine </t>
  </si>
  <si>
    <t>Unique Property Group d.o.o.</t>
  </si>
  <si>
    <t>Ukupno za Unique Property Group d.o.o.</t>
  </si>
  <si>
    <t>Nebula d.o.o.</t>
  </si>
  <si>
    <t>Ukupno za Nebula d.o.o.</t>
  </si>
  <si>
    <t>Sideas d.o.o.</t>
  </si>
  <si>
    <t>Ukupno za Sideas d.o.o.</t>
  </si>
  <si>
    <t>Buzin</t>
  </si>
  <si>
    <t>Ukupno za A1 Hrvatska d.d.</t>
  </si>
  <si>
    <t>Sveučilište u Zadru</t>
  </si>
  <si>
    <t>Zadar</t>
  </si>
  <si>
    <t>Ukupno za Sveučilište u Zadru</t>
  </si>
  <si>
    <t>Turistička naklada d.o.o.</t>
  </si>
  <si>
    <t>Ukupno za Turistička naklada d.o.o.</t>
  </si>
  <si>
    <t>Electronic Security d.o.o.</t>
  </si>
  <si>
    <t>Ukupno za Electronic Security d.o.o.</t>
  </si>
  <si>
    <t>03489581187</t>
  </si>
  <si>
    <t>Selekcija d.o.o.</t>
  </si>
  <si>
    <t>Ukupno za Selekcija d.o.o.</t>
  </si>
  <si>
    <t>Akademski pjevački zbor "Silvije Bombardelli"</t>
  </si>
  <si>
    <t>ukupno za Akademski pjevački zbor "Silvije Bombardelli"</t>
  </si>
  <si>
    <t>Studio Otisak d.o.o.</t>
  </si>
  <si>
    <t>Ukupno za Studio Otisak d.o.o.</t>
  </si>
  <si>
    <t>A1 Hrvatska d.o.o.</t>
  </si>
  <si>
    <t xml:space="preserve"> Barcelona/ES</t>
  </si>
  <si>
    <t xml:space="preserve">Universitat Politecnica de Catalunya </t>
  </si>
  <si>
    <t>ESQ0818003F</t>
  </si>
  <si>
    <t xml:space="preserve">Ukupno za Universitat Politecnica de Catalunya </t>
  </si>
  <si>
    <t>Grčka</t>
  </si>
  <si>
    <t>Ukupno za Interbit Ltd</t>
  </si>
  <si>
    <t>Interbit Ltd</t>
  </si>
  <si>
    <t>Gamle Taarnhuset restoran</t>
  </si>
  <si>
    <t>Ukupno za Gamle Taarnhuset restoran</t>
  </si>
  <si>
    <t>E-dreams</t>
  </si>
  <si>
    <t>Barcelona/ES</t>
  </si>
  <si>
    <t>Ukupno za E-dreams</t>
  </si>
  <si>
    <t>UKUPNO ZA SRPANJ</t>
  </si>
  <si>
    <t>07</t>
  </si>
  <si>
    <t>Kljajić Jadranka</t>
  </si>
  <si>
    <t>Ukupno za Kljajić Jadranka</t>
  </si>
  <si>
    <t>Barišić Marin</t>
  </si>
  <si>
    <t>Ukupno za Barišić Marin</t>
  </si>
  <si>
    <t>Beljo Ivana</t>
  </si>
  <si>
    <t>Ukupno za Beljo Ivana</t>
  </si>
  <si>
    <t>Cvjetković Slobodanka Jelena</t>
  </si>
  <si>
    <t>Ukupno za Cvjetković Slobodanka Jelena</t>
  </si>
  <si>
    <t>Domić Ivica</t>
  </si>
  <si>
    <t>Ukupno za Domić Ivica</t>
  </si>
  <si>
    <t>Kekez Toni</t>
  </si>
  <si>
    <t>Ukupno za Kekez Toni</t>
  </si>
  <si>
    <t>Mihanović Luka</t>
  </si>
  <si>
    <t>Ukupno za Mihanović Luka</t>
  </si>
  <si>
    <t>Mišić Damir</t>
  </si>
  <si>
    <t>Ukupno za Mišić Damir</t>
  </si>
  <si>
    <t>Runjić Ljubo</t>
  </si>
  <si>
    <t>Ukupno za Runjić Ljubo</t>
  </si>
  <si>
    <t>Zlatović Dragan</t>
  </si>
  <si>
    <t>Ukupno za Zlatović Dragan</t>
  </si>
  <si>
    <t>Amižić Jelovčić Petra</t>
  </si>
  <si>
    <t>Ukupno za Amižić Jelovčić Petra</t>
  </si>
  <si>
    <t>Mandić Nikola</t>
  </si>
  <si>
    <t>Ukupno za Mandić Nikola</t>
  </si>
  <si>
    <t>Milošević Pujo Branka</t>
  </si>
  <si>
    <t>Ukupno za Milošević Pujo Branka</t>
  </si>
  <si>
    <t>Petrinović Ranka</t>
  </si>
  <si>
    <t>Ukupno za Petrinović Ranka</t>
  </si>
  <si>
    <t>Nikčević Jelena</t>
  </si>
  <si>
    <t>Ukupno za Nikčević Jelena</t>
  </si>
  <si>
    <t>Grupa Vern</t>
  </si>
  <si>
    <t>Ukupno za Grupa Vern</t>
  </si>
  <si>
    <t>Mirakul</t>
  </si>
  <si>
    <t>Ukupno za Mirakul</t>
  </si>
  <si>
    <t>Yotta Volt d.o.o.</t>
  </si>
  <si>
    <t>Ukupno za Yotta Volt d.o.o.</t>
  </si>
  <si>
    <t>Lesnina d.o.o.</t>
  </si>
  <si>
    <t>Ukupno za Lesnina d.o.o.</t>
  </si>
  <si>
    <t>SGM Informatika</t>
  </si>
  <si>
    <t>Ukupno za SGM Informatika</t>
  </si>
  <si>
    <t>09168707993</t>
  </si>
  <si>
    <t>AVR d.o.o.</t>
  </si>
  <si>
    <t>Ukupno za AVR d.o.o.</t>
  </si>
  <si>
    <t>Instar Center d.o.o.</t>
  </si>
  <si>
    <t>Ukupno za Instar Center d.o.o.</t>
  </si>
  <si>
    <t>Z-EL d.o.o</t>
  </si>
  <si>
    <t>Acquisitum Magnum d.o.o.</t>
  </si>
  <si>
    <t>Ukupno za Acquisitum Magnum d.o.o.</t>
  </si>
  <si>
    <t>Ukupno za A1 Hrvatska d.o.o.</t>
  </si>
  <si>
    <t>Katenash d.o.o.</t>
  </si>
  <si>
    <t>Ukupno za Katenash d.o.o.</t>
  </si>
  <si>
    <t>07290043730</t>
  </si>
  <si>
    <t>SATS</t>
  </si>
  <si>
    <t>Ukupno za SATS</t>
  </si>
  <si>
    <t>SI91286425</t>
  </si>
  <si>
    <t>IT01784280479</t>
  </si>
  <si>
    <t>IPOOL S.R.L.</t>
  </si>
  <si>
    <t>Pistoia/ Italija</t>
  </si>
  <si>
    <t>Portorož/ Slovenija</t>
  </si>
  <si>
    <t>Ukupno za IPOOL S.R.L.</t>
  </si>
  <si>
    <t>Mouser Electronics</t>
  </si>
  <si>
    <t>Francuska</t>
  </si>
  <si>
    <t>Ukupno za Mouse Electronics</t>
  </si>
  <si>
    <t>Hup Zagreb d.d.</t>
  </si>
  <si>
    <t>Ukupno ta Hup Zagreb d.d.</t>
  </si>
  <si>
    <t>Konoba Intrada</t>
  </si>
  <si>
    <t>Ukupno za Konoba Intrada</t>
  </si>
  <si>
    <t>Kaštel Novi</t>
  </si>
  <si>
    <t>Lapentor</t>
  </si>
  <si>
    <t>Ukupno za Lapentor</t>
  </si>
  <si>
    <t>United States</t>
  </si>
  <si>
    <t>Luketin d.o.o.</t>
  </si>
  <si>
    <t>Trogir</t>
  </si>
  <si>
    <t>Ukupno za Luketin d.o.o.</t>
  </si>
  <si>
    <t>08</t>
  </si>
  <si>
    <t>Restauracija Balthazar</t>
  </si>
  <si>
    <t>Ukupno za Restauracija Balthazar</t>
  </si>
  <si>
    <t>SI84601191</t>
  </si>
  <si>
    <t>Ljubljana/Slovenija</t>
  </si>
  <si>
    <t>Ukupno za Network line LTD</t>
  </si>
  <si>
    <t>Network line LTD</t>
  </si>
  <si>
    <t>Grand Hotel Union Eurostars</t>
  </si>
  <si>
    <t>Ukupno za Grand Hotel Eurostars</t>
  </si>
  <si>
    <t xml:space="preserve">Peti restauracija </t>
  </si>
  <si>
    <t xml:space="preserve">Ukupno za Peti restauracija </t>
  </si>
  <si>
    <t>SI27155382</t>
  </si>
  <si>
    <t>UKUPNO ZA KOLOVOZ</t>
  </si>
  <si>
    <t>UKUPNO ZA RUJAN</t>
  </si>
  <si>
    <t>09</t>
  </si>
  <si>
    <t>Bartulović Danijel</t>
  </si>
  <si>
    <t>Ukupno za Bartulović Danijel</t>
  </si>
  <si>
    <t>Dizdar Ivana</t>
  </si>
  <si>
    <t>Ukupno za Dizdar Ivana</t>
  </si>
  <si>
    <t>Sveučilište Sjever</t>
  </si>
  <si>
    <t>Koprivnica</t>
  </si>
  <si>
    <t>Ukupno za Sveučilište Sjever</t>
  </si>
  <si>
    <t xml:space="preserve">Hervis Sport i moda d.o.o. </t>
  </si>
  <si>
    <t xml:space="preserve">Ukupno za Hervis Sport i moda d.o.o. </t>
  </si>
  <si>
    <t>Ukupno za INA - Industrija nafte d.d.</t>
  </si>
  <si>
    <t xml:space="preserve">Teflon d.o.o. </t>
  </si>
  <si>
    <t>Bauhaus d.o.o.</t>
  </si>
  <si>
    <t>Ukupno za Bauhaus d.o.o.</t>
  </si>
  <si>
    <t>Ukupno Z-EL d.o.o.</t>
  </si>
  <si>
    <t>Volting d.o.o.</t>
  </si>
  <si>
    <t>Ukupno za Volting d.o.o.</t>
  </si>
  <si>
    <t>09573611408</t>
  </si>
  <si>
    <t xml:space="preserve">Kalibović i partneri d.o.o. </t>
  </si>
  <si>
    <t>Ukupno za kalibović i partneri d.o.o.</t>
  </si>
  <si>
    <t>Point informatika d.o.o.</t>
  </si>
  <si>
    <t>Ukupno za Point informatika d.o.o.</t>
  </si>
  <si>
    <t xml:space="preserve">SIMTEC Croatia </t>
  </si>
  <si>
    <t>Ukupno za SIMTEC Croatia</t>
  </si>
  <si>
    <t>Ukupno za Konzum plus d.d.</t>
  </si>
  <si>
    <t xml:space="preserve">Udruga pomorskih kapetana </t>
  </si>
  <si>
    <t>Ukupno Udruga pomorskih kapetana</t>
  </si>
  <si>
    <t>Jysk d.o.o.</t>
  </si>
  <si>
    <t>Ukupno Jysk d.o.o.</t>
  </si>
  <si>
    <t>Uređaji, strojevi i oprema za ostale namjere</t>
  </si>
  <si>
    <t>Dopi grupa d.o.o.</t>
  </si>
  <si>
    <t>Ukupno za Dopi grupa d.o.o.</t>
  </si>
  <si>
    <t>Hvaljen budi d.o.o.</t>
  </si>
  <si>
    <t>Ukupno za Hvaljen budi d.o.o.</t>
  </si>
  <si>
    <t>TEB Poslovno savjetovanje d.o.o.</t>
  </si>
  <si>
    <t>Ukupno za TEB Poslovno savjetovanje d.o.o.</t>
  </si>
  <si>
    <t>Tehit d.o.o.</t>
  </si>
  <si>
    <t>Slovenj Gradec</t>
  </si>
  <si>
    <t>Ukupno za Tehit d.o.o.</t>
  </si>
  <si>
    <t>Telamach Hrvatska d.d.</t>
  </si>
  <si>
    <t>Ukupno za Telemach Hrvatska d.d.</t>
  </si>
  <si>
    <t>Kam-Bell d.o.o.</t>
  </si>
  <si>
    <t>Ukupno za Kam-Bell d.o.o.</t>
  </si>
  <si>
    <t>Kaštel Gomilica</t>
  </si>
  <si>
    <t>Kemijsko tehnološki fakultet</t>
  </si>
  <si>
    <t>Ukupno za Kemijsko tehnološki fakultet</t>
  </si>
  <si>
    <t xml:space="preserve">Zavod za unapređivanje sigurnosti </t>
  </si>
  <si>
    <t>Ukupno za Zavod za unapređivanje sigurnosti</t>
  </si>
  <si>
    <t>NO91681880MVA</t>
  </si>
  <si>
    <t>Kongsberg Digital AS</t>
  </si>
  <si>
    <t>Ukupno za Kongsberg Digital AS</t>
  </si>
  <si>
    <t>Reply Tool d.o.o.</t>
  </si>
  <si>
    <t>Ukupno za Reply Tool d.o.o.</t>
  </si>
  <si>
    <t>Stručno usavršavanje zaposlenika (Erasmus)</t>
  </si>
  <si>
    <t>UKUPNO ZA LISTOPAD</t>
  </si>
  <si>
    <t>10</t>
  </si>
  <si>
    <t xml:space="preserve"> Rijeka</t>
  </si>
  <si>
    <t xml:space="preserve">Bonavia Rijeka d.o.o. </t>
  </si>
  <si>
    <t xml:space="preserve">Ukupno za Bonavia Rijeka d.o.o. </t>
  </si>
  <si>
    <t xml:space="preserve">Marine Air d.o.o. </t>
  </si>
  <si>
    <t xml:space="preserve">Ukupno za Marine Air d.o.o. </t>
  </si>
  <si>
    <t xml:space="preserve">Crystal za savjetovanje i usluge d.o.o. </t>
  </si>
  <si>
    <t xml:space="preserve">Ukupno za Crystal za savjetovanje i usluge d.o.o. </t>
  </si>
  <si>
    <t>Ukupno za Lama</t>
  </si>
  <si>
    <t>Ekopak Kaštela d.o.o.</t>
  </si>
  <si>
    <t xml:space="preserve">Elektro Suma d.o.o. </t>
  </si>
  <si>
    <t>Ukupno za Elektro Suma d.o.o.</t>
  </si>
  <si>
    <t>Državni proračun RH</t>
  </si>
  <si>
    <t>Neutrum</t>
  </si>
  <si>
    <t>Ukupno za Neutrum</t>
  </si>
  <si>
    <t>Rico Trade d.o.o.</t>
  </si>
  <si>
    <t>Ukupno za Rico Trade d.o.o.</t>
  </si>
  <si>
    <t>Hrvatske autoceste d.o.o.</t>
  </si>
  <si>
    <t>Ukupno za Hrvatske autoceste d.o.o.</t>
  </si>
  <si>
    <t>Elite Shine</t>
  </si>
  <si>
    <t xml:space="preserve">Cian d.o.o. </t>
  </si>
  <si>
    <t>Communiter Ad Decus d.o.o.</t>
  </si>
  <si>
    <t>Ukupno za Communiter Ad Decus d.o.o.</t>
  </si>
  <si>
    <t>Ukupno za Športski objekti</t>
  </si>
  <si>
    <t>Poliklinika Med Point</t>
  </si>
  <si>
    <t>Ukupno za Poliklinika Med Point</t>
  </si>
  <si>
    <t xml:space="preserve">Studentski centar </t>
  </si>
  <si>
    <t xml:space="preserve">Grašo commerce d.o.o. </t>
  </si>
  <si>
    <t>Ukupno za Grašo commerce d.o.o.</t>
  </si>
  <si>
    <t>Ukupno za Državni proračun RH</t>
  </si>
  <si>
    <t>Ministarstvo mora, prometa i infrastrukture</t>
  </si>
  <si>
    <t>Ukupno za Ministarstvo mora, prometa i infrastrukture</t>
  </si>
  <si>
    <t>Ikea Hrvatska d.o.o.</t>
  </si>
  <si>
    <t>Sesvete - Kraljevac</t>
  </si>
  <si>
    <t>Ukupno za Ikea Hrvatska d.o.o.</t>
  </si>
  <si>
    <t>Condor B&amp;B</t>
  </si>
  <si>
    <t>Pomorski fakultet u Rijeci</t>
  </si>
  <si>
    <t>Ukupno za Pomorski fakultet u Rijeci</t>
  </si>
  <si>
    <t>Primat logistika d.o.o.</t>
  </si>
  <si>
    <t>Hrvatski Leskovac</t>
  </si>
  <si>
    <t>Ukupno za Primat logistika d.o.o.</t>
  </si>
  <si>
    <t>Ukupno Makromikro</t>
  </si>
  <si>
    <t xml:space="preserve">Ukupno Teb poslovno savjetovanje d.o.o. </t>
  </si>
  <si>
    <t>Ukupno Instal Eršek</t>
  </si>
  <si>
    <t>A1 Hrvatska</t>
  </si>
  <si>
    <t>Ukupno A1 Hrvatska</t>
  </si>
  <si>
    <t>Ukupno Hrvatski Telekom</t>
  </si>
  <si>
    <t>Ukupno Telemach Hrvatska</t>
  </si>
  <si>
    <t>Ukupno Laser</t>
  </si>
  <si>
    <t>03448025583</t>
  </si>
  <si>
    <t>Ukupno 007 Miletić zaštita d.o.o.</t>
  </si>
  <si>
    <t xml:space="preserve"> Solin</t>
  </si>
  <si>
    <t xml:space="preserve">Alfa Atest d.o.o. </t>
  </si>
  <si>
    <t xml:space="preserve">In tech d.o.o. </t>
  </si>
  <si>
    <t>Ukupno Alfa Atest d.o.o.</t>
  </si>
  <si>
    <t>Ukupno Javna vatrogasna postrojba grada Splita</t>
  </si>
  <si>
    <t xml:space="preserve">Ukupno Studio Otisak </t>
  </si>
  <si>
    <t xml:space="preserve">Ukupno Neutrum Minores </t>
  </si>
  <si>
    <t xml:space="preserve">Ukupno In tech d.o.o. </t>
  </si>
  <si>
    <t>Jurišić Martina</t>
  </si>
  <si>
    <t>Ukupno za Jurišić Martina</t>
  </si>
  <si>
    <t>Kasum Josip</t>
  </si>
  <si>
    <t>Rudan Igor</t>
  </si>
  <si>
    <t>Ukupno za Kasum Josip</t>
  </si>
  <si>
    <t>Ukupno za Rudan Igor</t>
  </si>
  <si>
    <t>Facility Service d.o.o.</t>
  </si>
  <si>
    <t>Ukupno Facility Service d.o.o.</t>
  </si>
  <si>
    <t>Ukupno Piel d.o.o.</t>
  </si>
  <si>
    <t>Wroclaw/Poljska</t>
  </si>
  <si>
    <t xml:space="preserve">Enterfea Lukasz Skotny </t>
  </si>
  <si>
    <t xml:space="preserve">Ukupno za Enterfea Lukasz Skotny </t>
  </si>
  <si>
    <t>PL5732686643</t>
  </si>
  <si>
    <t>Restoran Struja</t>
  </si>
  <si>
    <t>Ukupno za Restoran Struja</t>
  </si>
  <si>
    <t>Stobreč</t>
  </si>
  <si>
    <t>Zračna luka Split d.o.o.</t>
  </si>
  <si>
    <t>Ukupno za Zračna luka d.o.o.</t>
  </si>
  <si>
    <t>Kaštel Štafilić</t>
  </si>
  <si>
    <t>Prima Fila AS</t>
  </si>
  <si>
    <t>Ukupno za Prima Fila AS</t>
  </si>
  <si>
    <t>Oslo / Norveška</t>
  </si>
  <si>
    <t>Ljubljana / Slovenija</t>
  </si>
  <si>
    <t>Hotel Slon d.d.</t>
  </si>
  <si>
    <t>Ukupno za Hotel Slon d.d.</t>
  </si>
  <si>
    <t>SI24975591</t>
  </si>
  <si>
    <t>Okrepčevalnica Čompa</t>
  </si>
  <si>
    <t>Ukupno za Okrepčevalnica Čompa</t>
  </si>
  <si>
    <t>SI43817424</t>
  </si>
  <si>
    <t>Croatia Airlines d.d.</t>
  </si>
  <si>
    <t>Ukupno za Croatia Airlines d.d.</t>
  </si>
  <si>
    <t>Nova Gratia d.o.o.</t>
  </si>
  <si>
    <t>Ukupno za Nova Gratia d.o.o.</t>
  </si>
  <si>
    <t>Sveti Martin d.o.o.</t>
  </si>
  <si>
    <t>Ukupno za Sveti Martin d.o.o.</t>
  </si>
  <si>
    <t>Sveti Martin na Muri</t>
  </si>
  <si>
    <t>Potomac grupa d.o.o.</t>
  </si>
  <si>
    <t>Ukupno za Potomac grupa d.o.o.</t>
  </si>
  <si>
    <t>Kraš prehrambena industrija d.d.</t>
  </si>
  <si>
    <t>Ukupno za Kraš prehrambena industrija d.d.</t>
  </si>
  <si>
    <t>Verifone Paxments BV dba</t>
  </si>
  <si>
    <t>Ukupno za Verifone Paxments BV dba</t>
  </si>
  <si>
    <t>NL815605468B01</t>
  </si>
  <si>
    <t>EasyChair Ltd</t>
  </si>
  <si>
    <t>Ukupno za EasyChair Ltd</t>
  </si>
  <si>
    <t>UK</t>
  </si>
  <si>
    <t>Max &amp; Moris d.o.o.</t>
  </si>
  <si>
    <t>Ukupno za Max &amp; Moris d.o.o.</t>
  </si>
  <si>
    <t>Gligora delikatese d.o.o.</t>
  </si>
  <si>
    <t>Kolan</t>
  </si>
  <si>
    <t>Ukupno za Gligora delikatese d.o.o.</t>
  </si>
  <si>
    <t>Obrt za usluge Šveđo</t>
  </si>
  <si>
    <t>Ukupno za Obrt za usluge Šveđo</t>
  </si>
  <si>
    <t>Sjeme d.o.o.</t>
  </si>
  <si>
    <t>Ukupno za Sjeme d.o.o.</t>
  </si>
  <si>
    <t>Charlot d.o.o.</t>
  </si>
  <si>
    <t>Ukupno za Charlot d.o.o.</t>
  </si>
  <si>
    <t>Grašo Commerce d.o.o.</t>
  </si>
  <si>
    <t>Konzum Plus d.d.</t>
  </si>
  <si>
    <t>Telemach Hrvatska d.d.</t>
  </si>
  <si>
    <t>UKUPNO ZA STUDENI</t>
  </si>
  <si>
    <t>11</t>
  </si>
  <si>
    <t>Smajić Petar</t>
  </si>
  <si>
    <t>Ukupno za Smajić Petar</t>
  </si>
  <si>
    <t xml:space="preserve">Euro Pro Cert j.d.o.o. </t>
  </si>
  <si>
    <t>Ukupno za Euro Pro Cert j.d.o.o.</t>
  </si>
  <si>
    <t xml:space="preserve">TEB Poslovno savjetovanje d.o.o. </t>
  </si>
  <si>
    <t xml:space="preserve">Objektni tepisoni d.o.o. </t>
  </si>
  <si>
    <t>Ukupno za Objektni tepisoni d.o.o.</t>
  </si>
  <si>
    <t>Hrvatski registar brodova</t>
  </si>
  <si>
    <t>Ukupno za Hrvatski registar brodova</t>
  </si>
  <si>
    <t xml:space="preserve">Splitski akademski sportski savez </t>
  </si>
  <si>
    <t>Ukupno za Splitski akademski sportski savez</t>
  </si>
  <si>
    <t xml:space="preserve">Očna poliklinika dr. Bućan </t>
  </si>
  <si>
    <t>Ukupno za Očna poliklinika dr.Bućan</t>
  </si>
  <si>
    <t>Odvjetničko društvo Primorac i partneri d.o.o.</t>
  </si>
  <si>
    <t>Ukupno za Odvjetničko društvo Primorac i partneri d.o.o.</t>
  </si>
  <si>
    <t>Obrt za usluge Pezelj</t>
  </si>
  <si>
    <t>Ukupno za Obrt za usluge Pezelj</t>
  </si>
  <si>
    <t>Wiener osiguranje Hrvatska d.d.</t>
  </si>
  <si>
    <t>Ukupno za Wiener osiguranje Hrvatska d.d.</t>
  </si>
  <si>
    <t>Vino Hvar d.o.o.</t>
  </si>
  <si>
    <t>Ukupno za Vino Hvar d.o.o.</t>
  </si>
  <si>
    <t>Svirče</t>
  </si>
  <si>
    <t>Pagar d.o.o.</t>
  </si>
  <si>
    <t>Ukupno za Pagar d.o.o.</t>
  </si>
  <si>
    <t>Carnivores d.o.o.</t>
  </si>
  <si>
    <t>Ukupno za Carnivores d.o.o.</t>
  </si>
  <si>
    <t>Quill d.o.o.</t>
  </si>
  <si>
    <t>Ukupno za Quill d.o.o.</t>
  </si>
  <si>
    <t>Zvjezdano selo Mosor</t>
  </si>
  <si>
    <t>Ukupno za Zvjezdano selo Mosor</t>
  </si>
  <si>
    <t>Pomorski fakultet Kotor</t>
  </si>
  <si>
    <t>Kotor, Crna Gora</t>
  </si>
  <si>
    <t>Ukupno za Pomorski fakultet Kotor</t>
  </si>
  <si>
    <t>Gerion d.o.o.</t>
  </si>
  <si>
    <t>Ukupno za Gerion d.o.o.</t>
  </si>
  <si>
    <t>Stasdock - Amsterdam</t>
  </si>
  <si>
    <t>Ukupno za Stasdock - Amsterdam</t>
  </si>
  <si>
    <t>Nizozemska</t>
  </si>
  <si>
    <t>Kopiring d.o.o.</t>
  </si>
  <si>
    <t>Ukupno za Kopiring d.o.o.</t>
  </si>
  <si>
    <t>05056683188</t>
  </si>
  <si>
    <t>Institute of Electrical and Electronics Engineers</t>
  </si>
  <si>
    <t>Ukupno za Institute of Electrical and Electronics Engineers</t>
  </si>
  <si>
    <t>USA</t>
  </si>
  <si>
    <t>Open Marine Shop -Barcelona</t>
  </si>
  <si>
    <t>Španjolska</t>
  </si>
  <si>
    <t>ES373781900T</t>
  </si>
  <si>
    <t>Ukupno za Open Marine Shop -Barcelona</t>
  </si>
  <si>
    <t>HGSPOT Grupa d.o.o.</t>
  </si>
  <si>
    <t>Ukupno za HGSPOT Grupa d.o.o.</t>
  </si>
  <si>
    <t>Obrt za usluge Tavaja</t>
  </si>
  <si>
    <t>Ukupno za Obrt za usluge Tavaja</t>
  </si>
  <si>
    <t>Rojena Vala j.d.o.o.</t>
  </si>
  <si>
    <t>Ukupno za Rojena Vala j.d.o.o.</t>
  </si>
  <si>
    <t>Sveučilišna knjižnica u Splitu</t>
  </si>
  <si>
    <t>Ukupno za Sveučilišna knjižnica u Splitu</t>
  </si>
  <si>
    <t>12</t>
  </si>
  <si>
    <t>UKUPNO ZA PROSINAC</t>
  </si>
  <si>
    <t>Bilić Renzo</t>
  </si>
  <si>
    <t>Ukupno za Bilić Renzo</t>
  </si>
  <si>
    <t>Dulčić Želimir</t>
  </si>
  <si>
    <t>Ukupno za Dulčić Želimir</t>
  </si>
  <si>
    <t>Barčot Sandra</t>
  </si>
  <si>
    <t>Ukupno za Barčot Sandra</t>
  </si>
  <si>
    <t>Milenij Hoteli d.o.o.</t>
  </si>
  <si>
    <t>Ukupno za Milenij Hoteli d.o.o.</t>
  </si>
  <si>
    <t>Opatija</t>
  </si>
  <si>
    <t>Delfin - razvoj managementa d.o.o.</t>
  </si>
  <si>
    <t>Ukupno za Delfin - razvoj managementa d.o.o.</t>
  </si>
  <si>
    <t>09637636625</t>
  </si>
  <si>
    <t xml:space="preserve">Ukupno za Euro Pro Cert j.d.o.o. </t>
  </si>
  <si>
    <t xml:space="preserve">Ekonomski fakultet </t>
  </si>
  <si>
    <t>Ukupno za Ekonomski fakultet</t>
  </si>
  <si>
    <t xml:space="preserve">Teb poslovno savjetovanje d.o.o. </t>
  </si>
  <si>
    <t xml:space="preserve">Ukupno za Teb poslovno savjetovanje d.o.o. </t>
  </si>
  <si>
    <t xml:space="preserve">Nacionalna i sveučilišna knjižnica </t>
  </si>
  <si>
    <t xml:space="preserve">Ukupno za Nacionalna i sveučilišna knjižnica </t>
  </si>
  <si>
    <t>06548374997</t>
  </si>
  <si>
    <t xml:space="preserve">KaPa svijet higijene d.o.o. </t>
  </si>
  <si>
    <t xml:space="preserve">Ukupno za KaPa svijet higijene d.o.o. </t>
  </si>
  <si>
    <t xml:space="preserve"> Šenkovec</t>
  </si>
  <si>
    <t>Centar Moharić d.o.o.</t>
  </si>
  <si>
    <t>Ukupno za Centar Moharić d.o.o.</t>
  </si>
  <si>
    <t>Ukupno za Code Key d.o.o.</t>
  </si>
  <si>
    <t>Code Key d.o.o.</t>
  </si>
  <si>
    <t>Objektni tepisoni d.o.o.</t>
  </si>
  <si>
    <t>02389570402</t>
  </si>
  <si>
    <t>Ukupno za Studio Gost d.o.o.</t>
  </si>
  <si>
    <t>Studio Gost d.o.o.</t>
  </si>
  <si>
    <t xml:space="preserve">Carnivores d.o.o. </t>
  </si>
  <si>
    <t>Vox-Branko d.o.o.</t>
  </si>
  <si>
    <t>Ukupno za Vox-Branko d.o.o.</t>
  </si>
  <si>
    <t xml:space="preserve">Kanal servis d.o.o. </t>
  </si>
  <si>
    <t>Ukupno za Kanal servis d.o.o.</t>
  </si>
  <si>
    <t xml:space="preserve">Bitnet d.o.o. </t>
  </si>
  <si>
    <t>Ukupno za Bitnet d.o.o.</t>
  </si>
  <si>
    <t xml:space="preserve">Stella Mediterranea d.o.o. </t>
  </si>
  <si>
    <t>Klis</t>
  </si>
  <si>
    <t xml:space="preserve">Ukupno za Stella Mediterranea d.o.o. </t>
  </si>
  <si>
    <t xml:space="preserve">Športski objekti </t>
  </si>
  <si>
    <t xml:space="preserve">Nastavni zavod za javno zdravstvo </t>
  </si>
  <si>
    <t xml:space="preserve">Ukupno za Nastavni zavod za javno zdravstvo </t>
  </si>
  <si>
    <t xml:space="preserve">Spec.ord.med.rada dr. Dijana Bućan </t>
  </si>
  <si>
    <t xml:space="preserve">Ukupno za Spec.ord.med.rada dr. Dijana Bućan </t>
  </si>
  <si>
    <t xml:space="preserve">Lama d.o.o. </t>
  </si>
  <si>
    <t>Ružica-dva</t>
  </si>
  <si>
    <t>Ukupno za Ružica-dva</t>
  </si>
  <si>
    <t>Ukupno za Minijatura</t>
  </si>
  <si>
    <t xml:space="preserve">Minijatura </t>
  </si>
  <si>
    <t>Adriatic osiguranje d.d.</t>
  </si>
  <si>
    <t>Ukupno za Adriatic osiguranje d.d.</t>
  </si>
  <si>
    <t>U.O. Ema</t>
  </si>
  <si>
    <t>Ukupno za U.O. Ema</t>
  </si>
  <si>
    <t>Javni bilježnik Matijana Paradžik</t>
  </si>
  <si>
    <t>Ukupno za Javni bilježnik Matijana Paradžik</t>
  </si>
  <si>
    <t>Državni zavod za statistiku</t>
  </si>
  <si>
    <t>Ukupno za Državni zavod za statistiku</t>
  </si>
  <si>
    <t>Ukupno za Red Bull Adria d.o.o.</t>
  </si>
  <si>
    <t xml:space="preserve">Red Bull Adria d.o.o. </t>
  </si>
  <si>
    <t xml:space="preserve">Patrinus Digital d.o.o. </t>
  </si>
  <si>
    <t xml:space="preserve">Ukupno za Patrinus Digital d.o.o. </t>
  </si>
  <si>
    <t>Ukupno za P.O.  Duplančić Bećo</t>
  </si>
  <si>
    <t xml:space="preserve">P.O. Duplančić Bećo </t>
  </si>
  <si>
    <t xml:space="preserve">Studio Vista Plus </t>
  </si>
  <si>
    <t>Ukupno za Studio Vista Plus</t>
  </si>
  <si>
    <t>Ukupno za Mučić d.o.o.</t>
  </si>
  <si>
    <t xml:space="preserve">Mučić d.o.o. </t>
  </si>
  <si>
    <t>Poslovni objekti</t>
  </si>
  <si>
    <t xml:space="preserve">Sideas d.o.o. </t>
  </si>
  <si>
    <t>06164929318</t>
  </si>
  <si>
    <t xml:space="preserve">Hausse d.o.o. </t>
  </si>
  <si>
    <t>Ukupno za Hausse d.o.o.</t>
  </si>
  <si>
    <t>Prijevozna sredstva u cestovnom prometu</t>
  </si>
  <si>
    <t xml:space="preserve">Auto Mall Split d.o.o. </t>
  </si>
  <si>
    <t>Ukupno za Auto Mall Split</t>
  </si>
  <si>
    <t xml:space="preserve">Charlot d.o.o. </t>
  </si>
  <si>
    <t>Ukupno Makromikro d.o.o.</t>
  </si>
  <si>
    <t xml:space="preserve">Lukvel d.o.o. </t>
  </si>
  <si>
    <t>Ukupno za Lukvel d.o.o.</t>
  </si>
  <si>
    <t xml:space="preserve">Solo servis d.o.o. </t>
  </si>
  <si>
    <t>Ukupno za Solo servis d.o.o.</t>
  </si>
  <si>
    <t>MEP Energetski inženjering i trgovina</t>
  </si>
  <si>
    <t>Bjelovar</t>
  </si>
  <si>
    <t>Assa Abloy Croatia d.o.o.</t>
  </si>
  <si>
    <t>Ukupno za Assa Abloy Croatia d.o.o.</t>
  </si>
  <si>
    <t>Ukupno za Mikom d.o.o.</t>
  </si>
  <si>
    <t>Mikom d.o.o.</t>
  </si>
  <si>
    <t>Ukupno za Bureau Veritas Croatia</t>
  </si>
  <si>
    <t>Bureau Veritas Croatia</t>
  </si>
  <si>
    <t xml:space="preserve">Hrvatski registar brodova </t>
  </si>
  <si>
    <t xml:space="preserve">Grafis d.o.o. </t>
  </si>
  <si>
    <t>Plinara d.o.o.</t>
  </si>
  <si>
    <t>Ukupno za Plinara d.o.o.</t>
  </si>
  <si>
    <t>Ukupno Pepco Croatia d.o.o.</t>
  </si>
  <si>
    <t>U.O. Šuperba</t>
  </si>
  <si>
    <t>Ukupno za U.O. Šuperba</t>
  </si>
  <si>
    <t>Šibenik</t>
  </si>
  <si>
    <t>Ukupno Obrt za usluge Šveđo</t>
  </si>
  <si>
    <t>Žama Co d.o.o.</t>
  </si>
  <si>
    <t>Ukupno za Žama Co d.o.o.</t>
  </si>
  <si>
    <t>Podstrana</t>
  </si>
  <si>
    <t>Ocean TG</t>
  </si>
  <si>
    <t>Ukupno za Ocean TG</t>
  </si>
  <si>
    <t>GB325832601</t>
  </si>
  <si>
    <t>London/Velika Britanija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</si>
</sst>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8"/>
      <color rgb="FFFFFFFF"/>
      <name val="Tahoma"/>
      <family val="2"/>
      <charset val="238"/>
    </font>
    <font>
      <sz val="7"/>
      <color rgb="FF000000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30">
    <xf numFmtId="0" fontId="0" fillId="0" borderId="0"/>
    <xf numFmtId="0" fontId="3" fillId="4" borderId="0">
      <alignment horizontal="left" vertical="center"/>
    </xf>
    <xf numFmtId="0" fontId="4" fillId="0" borderId="0">
      <alignment horizontal="left" vertical="center"/>
    </xf>
    <xf numFmtId="0" fontId="5" fillId="0" borderId="0">
      <alignment horizontal="left" vertical="top"/>
    </xf>
    <xf numFmtId="0" fontId="6" fillId="0" borderId="0">
      <alignment horizontal="left" vertical="top"/>
    </xf>
    <xf numFmtId="0" fontId="5" fillId="5" borderId="0">
      <alignment horizontal="right" vertical="center"/>
    </xf>
    <xf numFmtId="0" fontId="5" fillId="5" borderId="0">
      <alignment horizontal="left" vertical="center"/>
    </xf>
    <xf numFmtId="0" fontId="5" fillId="5" borderId="0">
      <alignment horizontal="left" vertical="center"/>
    </xf>
    <xf numFmtId="0" fontId="5" fillId="5" borderId="0">
      <alignment horizontal="left" vertical="center"/>
    </xf>
    <xf numFmtId="0" fontId="5" fillId="5" borderId="0">
      <alignment horizontal="left" vertical="center"/>
    </xf>
    <xf numFmtId="0" fontId="7" fillId="0" borderId="0">
      <alignment horizontal="left"/>
    </xf>
    <xf numFmtId="0" fontId="7" fillId="0" borderId="0">
      <alignment horizontal="right"/>
    </xf>
    <xf numFmtId="0" fontId="8" fillId="0" borderId="0">
      <alignment horizontal="left"/>
    </xf>
    <xf numFmtId="0" fontId="6" fillId="0" borderId="0">
      <alignment horizontal="left"/>
    </xf>
    <xf numFmtId="0" fontId="9" fillId="6" borderId="0">
      <alignment horizontal="left"/>
    </xf>
    <xf numFmtId="0" fontId="10" fillId="0" borderId="0">
      <alignment horizontal="right" vertical="top"/>
    </xf>
    <xf numFmtId="0" fontId="10" fillId="0" borderId="0">
      <alignment horizontal="left" vertical="top"/>
    </xf>
    <xf numFmtId="0" fontId="10" fillId="0" borderId="0">
      <alignment horizontal="left" vertical="top"/>
    </xf>
    <xf numFmtId="0" fontId="10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/>
    </xf>
    <xf numFmtId="0" fontId="7" fillId="0" borderId="0">
      <alignment horizontal="left" vertical="top"/>
    </xf>
    <xf numFmtId="0" fontId="6" fillId="0" borderId="0">
      <alignment horizontal="left" vertical="top"/>
    </xf>
    <xf numFmtId="0" fontId="5" fillId="0" borderId="0">
      <alignment horizontal="left" vertical="center"/>
    </xf>
    <xf numFmtId="0" fontId="7" fillId="0" borderId="0">
      <alignment horizontal="left" vertical="center"/>
    </xf>
    <xf numFmtId="0" fontId="6" fillId="0" borderId="0">
      <alignment horizontal="left"/>
    </xf>
    <xf numFmtId="0" fontId="5" fillId="0" borderId="0">
      <alignment horizontal="right" vertical="top"/>
    </xf>
    <xf numFmtId="0" fontId="6" fillId="0" borderId="0">
      <alignment horizontal="left" vertical="top"/>
    </xf>
  </cellStyleXfs>
  <cellXfs count="298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12" xfId="0" applyBorder="1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2" borderId="13" xfId="0" applyFill="1" applyBorder="1" applyAlignment="1">
      <alignment horizontal="right" vertical="center" wrapText="1"/>
    </xf>
    <xf numFmtId="0" fontId="0" fillId="0" borderId="14" xfId="0" applyBorder="1" applyAlignment="1">
      <alignment horizontal="left" vertical="center"/>
    </xf>
    <xf numFmtId="0" fontId="0" fillId="3" borderId="5" xfId="0" applyFill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right" vertical="center" wrapText="1"/>
    </xf>
    <xf numFmtId="0" fontId="0" fillId="3" borderId="14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4" fontId="0" fillId="2" borderId="13" xfId="0" applyNumberFormat="1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12" xfId="0" applyFill="1" applyBorder="1"/>
    <xf numFmtId="0" fontId="0" fillId="3" borderId="6" xfId="0" applyFill="1" applyBorder="1"/>
    <xf numFmtId="0" fontId="0" fillId="0" borderId="5" xfId="0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 wrapText="1"/>
    </xf>
    <xf numFmtId="0" fontId="0" fillId="2" borderId="9" xfId="0" applyFill="1" applyBorder="1" applyAlignment="1">
      <alignment horizontal="left" vertical="center"/>
    </xf>
    <xf numFmtId="0" fontId="11" fillId="3" borderId="4" xfId="0" applyFont="1" applyFill="1" applyBorder="1"/>
    <xf numFmtId="0" fontId="11" fillId="3" borderId="5" xfId="0" applyFont="1" applyFill="1" applyBorder="1"/>
    <xf numFmtId="0" fontId="11" fillId="3" borderId="5" xfId="0" applyFont="1" applyFill="1" applyBorder="1" applyAlignment="1">
      <alignment horizontal="center"/>
    </xf>
    <xf numFmtId="0" fontId="11" fillId="3" borderId="12" xfId="0" applyFont="1" applyFill="1" applyBorder="1"/>
    <xf numFmtId="0" fontId="11" fillId="3" borderId="6" xfId="0" applyFont="1" applyFill="1" applyBorder="1"/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/>
    <xf numFmtId="0" fontId="0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4" fontId="0" fillId="3" borderId="1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/>
    </xf>
    <xf numFmtId="0" fontId="11" fillId="3" borderId="15" xfId="0" applyFont="1" applyFill="1" applyBorder="1"/>
    <xf numFmtId="0" fontId="11" fillId="3" borderId="13" xfId="0" applyFont="1" applyFill="1" applyBorder="1"/>
    <xf numFmtId="0" fontId="11" fillId="3" borderId="13" xfId="0" applyFont="1" applyFill="1" applyBorder="1" applyAlignment="1">
      <alignment horizontal="center"/>
    </xf>
    <xf numFmtId="0" fontId="11" fillId="3" borderId="16" xfId="0" applyFont="1" applyFill="1" applyBorder="1"/>
    <xf numFmtId="0" fontId="0" fillId="2" borderId="15" xfId="0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6" xfId="0" applyFont="1" applyFill="1" applyBorder="1"/>
    <xf numFmtId="0" fontId="0" fillId="2" borderId="5" xfId="0" applyFill="1" applyBorder="1" applyAlignment="1">
      <alignment horizontal="right"/>
    </xf>
    <xf numFmtId="4" fontId="0" fillId="2" borderId="14" xfId="0" applyNumberFormat="1" applyFill="1" applyBorder="1" applyAlignment="1">
      <alignment horizontal="left" vertical="center" wrapText="1"/>
    </xf>
    <xf numFmtId="4" fontId="0" fillId="3" borderId="14" xfId="0" applyNumberForma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left" vertical="center"/>
    </xf>
    <xf numFmtId="0" fontId="11" fillId="3" borderId="14" xfId="0" applyFont="1" applyFill="1" applyBorder="1"/>
    <xf numFmtId="0" fontId="0" fillId="2" borderId="14" xfId="0" applyFont="1" applyFill="1" applyBorder="1"/>
    <xf numFmtId="4" fontId="0" fillId="2" borderId="5" xfId="0" applyNumberFormat="1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center" vertical="center" wrapText="1"/>
    </xf>
    <xf numFmtId="0" fontId="11" fillId="2" borderId="4" xfId="0" applyFont="1" applyFill="1" applyBorder="1"/>
    <xf numFmtId="0" fontId="0" fillId="2" borderId="5" xfId="0" applyFont="1" applyFill="1" applyBorder="1"/>
    <xf numFmtId="0" fontId="1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2" borderId="6" xfId="0" applyFont="1" applyFill="1" applyBorder="1"/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/>
    </xf>
    <xf numFmtId="4" fontId="0" fillId="2" borderId="2" xfId="0" applyNumberFormat="1" applyFill="1" applyBorder="1" applyAlignment="1">
      <alignment horizontal="right" vertical="center" wrapText="1"/>
    </xf>
    <xf numFmtId="4" fontId="11" fillId="3" borderId="13" xfId="0" applyNumberFormat="1" applyFont="1" applyFill="1" applyBorder="1" applyAlignment="1">
      <alignment horizontal="right" vertical="center" wrapText="1"/>
    </xf>
    <xf numFmtId="4" fontId="0" fillId="2" borderId="13" xfId="0" applyNumberFormat="1" applyFill="1" applyBorder="1" applyAlignment="1">
      <alignment horizontal="right" vertical="center" wrapText="1"/>
    </xf>
    <xf numFmtId="0" fontId="11" fillId="3" borderId="13" xfId="0" applyFont="1" applyFill="1" applyBorder="1" applyAlignment="1">
      <alignment horizontal="right" vertical="center" wrapText="1"/>
    </xf>
    <xf numFmtId="4" fontId="11" fillId="3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4" fontId="0" fillId="2" borderId="5" xfId="0" applyNumberFormat="1" applyFont="1" applyFill="1" applyBorder="1" applyAlignment="1">
      <alignment horizontal="right" vertical="center"/>
    </xf>
    <xf numFmtId="4" fontId="11" fillId="3" borderId="5" xfId="0" applyNumberFormat="1" applyFont="1" applyFill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0" fillId="2" borderId="5" xfId="0" applyFont="1" applyFill="1" applyBorder="1" applyAlignment="1">
      <alignment horizontal="right" vertical="center"/>
    </xf>
    <xf numFmtId="4" fontId="0" fillId="2" borderId="13" xfId="0" applyNumberFormat="1" applyFont="1" applyFill="1" applyBorder="1" applyAlignment="1">
      <alignment horizontal="right" vertical="center"/>
    </xf>
    <xf numFmtId="4" fontId="11" fillId="3" borderId="13" xfId="0" applyNumberFormat="1" applyFont="1" applyFill="1" applyBorder="1" applyAlignment="1">
      <alignment horizontal="right" vertical="center"/>
    </xf>
    <xf numFmtId="0" fontId="13" fillId="3" borderId="8" xfId="0" applyFont="1" applyFill="1" applyBorder="1"/>
    <xf numFmtId="0" fontId="13" fillId="3" borderId="9" xfId="0" applyFont="1" applyFill="1" applyBorder="1"/>
    <xf numFmtId="4" fontId="14" fillId="3" borderId="8" xfId="0" applyNumberFormat="1" applyFont="1" applyFill="1" applyBorder="1"/>
    <xf numFmtId="0" fontId="14" fillId="3" borderId="7" xfId="0" applyFont="1" applyFill="1" applyBorder="1"/>
    <xf numFmtId="0" fontId="14" fillId="3" borderId="4" xfId="0" applyFont="1" applyFill="1" applyBorder="1"/>
    <xf numFmtId="0" fontId="13" fillId="3" borderId="5" xfId="0" applyFont="1" applyFill="1" applyBorder="1"/>
    <xf numFmtId="4" fontId="14" fillId="3" borderId="5" xfId="0" applyNumberFormat="1" applyFont="1" applyFill="1" applyBorder="1"/>
    <xf numFmtId="0" fontId="13" fillId="3" borderId="6" xfId="0" applyFont="1" applyFill="1" applyBorder="1"/>
    <xf numFmtId="0" fontId="13" fillId="2" borderId="5" xfId="0" applyFont="1" applyFill="1" applyBorder="1"/>
    <xf numFmtId="0" fontId="13" fillId="2" borderId="6" xfId="0" applyFont="1" applyFill="1" applyBorder="1"/>
    <xf numFmtId="0" fontId="14" fillId="3" borderId="15" xfId="0" applyFont="1" applyFill="1" applyBorder="1"/>
    <xf numFmtId="0" fontId="13" fillId="3" borderId="13" xfId="0" applyFont="1" applyFill="1" applyBorder="1"/>
    <xf numFmtId="4" fontId="14" fillId="3" borderId="13" xfId="0" applyNumberFormat="1" applyFont="1" applyFill="1" applyBorder="1"/>
    <xf numFmtId="0" fontId="13" fillId="3" borderId="14" xfId="0" applyFont="1" applyFill="1" applyBorder="1"/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 vertical="center"/>
    </xf>
    <xf numFmtId="4" fontId="13" fillId="2" borderId="5" xfId="0" applyNumberFormat="1" applyFont="1" applyFill="1" applyBorder="1"/>
    <xf numFmtId="4" fontId="13" fillId="2" borderId="13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/>
    </xf>
    <xf numFmtId="0" fontId="0" fillId="3" borderId="20" xfId="0" applyFill="1" applyBorder="1" applyAlignment="1">
      <alignment horizontal="center"/>
    </xf>
    <xf numFmtId="0" fontId="0" fillId="2" borderId="6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right"/>
    </xf>
    <xf numFmtId="0" fontId="0" fillId="2" borderId="23" xfId="0" applyFill="1" applyBorder="1" applyAlignment="1">
      <alignment horizontal="left" vertical="center" wrapText="1"/>
    </xf>
    <xf numFmtId="0" fontId="0" fillId="3" borderId="24" xfId="0" applyFill="1" applyBorder="1"/>
    <xf numFmtId="4" fontId="0" fillId="2" borderId="5" xfId="0" applyNumberFormat="1" applyFill="1" applyBorder="1" applyAlignment="1">
      <alignment horizontal="right"/>
    </xf>
    <xf numFmtId="4" fontId="0" fillId="2" borderId="22" xfId="0" applyNumberFormat="1" applyFill="1" applyBorder="1" applyAlignment="1">
      <alignment horizontal="right"/>
    </xf>
    <xf numFmtId="4" fontId="11" fillId="3" borderId="5" xfId="0" applyNumberFormat="1" applyFont="1" applyFill="1" applyBorder="1" applyAlignment="1">
      <alignment horizontal="right"/>
    </xf>
    <xf numFmtId="4" fontId="11" fillId="3" borderId="20" xfId="0" applyNumberFormat="1" applyFont="1" applyFill="1" applyBorder="1" applyAlignment="1">
      <alignment horizontal="right"/>
    </xf>
    <xf numFmtId="4" fontId="0" fillId="2" borderId="20" xfId="0" applyNumberFormat="1" applyFont="1" applyFill="1" applyBorder="1" applyAlignment="1">
      <alignment horizontal="right" vertical="center"/>
    </xf>
    <xf numFmtId="0" fontId="0" fillId="2" borderId="19" xfId="0" applyFill="1" applyBorder="1" applyAlignment="1">
      <alignment horizontal="left"/>
    </xf>
    <xf numFmtId="0" fontId="0" fillId="0" borderId="25" xfId="0" applyBorder="1" applyAlignment="1">
      <alignment horizontal="left"/>
    </xf>
    <xf numFmtId="0" fontId="11" fillId="3" borderId="25" xfId="0" applyFont="1" applyFill="1" applyBorder="1" applyAlignment="1">
      <alignment horizontal="left"/>
    </xf>
    <xf numFmtId="4" fontId="0" fillId="2" borderId="13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2" xfId="0" applyFont="1" applyFill="1" applyBorder="1"/>
    <xf numFmtId="0" fontId="11" fillId="3" borderId="7" xfId="0" applyFont="1" applyFill="1" applyBorder="1"/>
    <xf numFmtId="4" fontId="0" fillId="3" borderId="9" xfId="0" applyNumberFormat="1" applyFill="1" applyBorder="1" applyAlignment="1">
      <alignment horizontal="center" vertical="center" wrapText="1"/>
    </xf>
    <xf numFmtId="0" fontId="0" fillId="2" borderId="28" xfId="0" applyFont="1" applyFill="1" applyBorder="1"/>
    <xf numFmtId="4" fontId="0" fillId="3" borderId="6" xfId="0" applyNumberForma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left" vertical="center" wrapText="1"/>
    </xf>
    <xf numFmtId="0" fontId="0" fillId="0" borderId="29" xfId="0" applyBorder="1"/>
    <xf numFmtId="0" fontId="11" fillId="3" borderId="5" xfId="0" applyFont="1" applyFill="1" applyBorder="1" applyAlignment="1">
      <alignment horizontal="center" vertical="center"/>
    </xf>
    <xf numFmtId="0" fontId="0" fillId="3" borderId="29" xfId="0" applyFill="1" applyBorder="1"/>
    <xf numFmtId="4" fontId="0" fillId="0" borderId="5" xfId="0" applyNumberFormat="1" applyBorder="1"/>
    <xf numFmtId="0" fontId="12" fillId="0" borderId="17" xfId="0" applyFont="1" applyBorder="1" applyAlignment="1">
      <alignment vertical="center"/>
    </xf>
    <xf numFmtId="4" fontId="12" fillId="2" borderId="18" xfId="0" applyNumberFormat="1" applyFont="1" applyFill="1" applyBorder="1" applyAlignment="1">
      <alignment vertical="center"/>
    </xf>
    <xf numFmtId="4" fontId="12" fillId="2" borderId="33" xfId="0" applyNumberFormat="1" applyFont="1" applyFill="1" applyBorder="1" applyAlignment="1">
      <alignment vertical="center"/>
    </xf>
    <xf numFmtId="0" fontId="12" fillId="0" borderId="31" xfId="0" applyFont="1" applyBorder="1" applyAlignment="1">
      <alignment vertical="center"/>
    </xf>
    <xf numFmtId="4" fontId="12" fillId="0" borderId="33" xfId="0" applyNumberFormat="1" applyFont="1" applyBorder="1" applyAlignment="1">
      <alignment vertical="center"/>
    </xf>
    <xf numFmtId="49" fontId="0" fillId="0" borderId="30" xfId="0" applyNumberFormat="1" applyBorder="1" applyAlignment="1">
      <alignment horizontal="center" vertical="center"/>
    </xf>
    <xf numFmtId="0" fontId="0" fillId="0" borderId="26" xfId="0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/>
    <xf numFmtId="49" fontId="0" fillId="0" borderId="35" xfId="0" applyNumberFormat="1" applyBorder="1" applyAlignment="1">
      <alignment horizontal="center" vertical="center"/>
    </xf>
    <xf numFmtId="0" fontId="0" fillId="0" borderId="33" xfId="0" applyBorder="1"/>
    <xf numFmtId="49" fontId="0" fillId="0" borderId="3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17" xfId="0" applyBorder="1"/>
    <xf numFmtId="0" fontId="0" fillId="0" borderId="36" xfId="0" applyBorder="1"/>
    <xf numFmtId="4" fontId="0" fillId="2" borderId="5" xfId="0" applyNumberFormat="1" applyFill="1" applyBorder="1" applyAlignment="1">
      <alignment horizontal="right" vertical="center"/>
    </xf>
    <xf numFmtId="4" fontId="12" fillId="2" borderId="37" xfId="0" applyNumberFormat="1" applyFont="1" applyFill="1" applyBorder="1" applyAlignment="1">
      <alignment horizontal="center" vertical="center" wrapText="1"/>
    </xf>
    <xf numFmtId="0" fontId="0" fillId="0" borderId="39" xfId="0" applyBorder="1"/>
    <xf numFmtId="4" fontId="0" fillId="2" borderId="40" xfId="0" applyNumberFormat="1" applyFill="1" applyBorder="1" applyAlignment="1">
      <alignment horizontal="center" vertical="center" wrapText="1"/>
    </xf>
    <xf numFmtId="49" fontId="0" fillId="0" borderId="4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43" xfId="0" applyBorder="1" applyAlignment="1">
      <alignment horizontal="left"/>
    </xf>
    <xf numFmtId="0" fontId="0" fillId="2" borderId="22" xfId="0" applyFill="1" applyBorder="1" applyAlignment="1">
      <alignment horizontal="center" vertical="center" wrapText="1"/>
    </xf>
    <xf numFmtId="4" fontId="0" fillId="2" borderId="22" xfId="0" applyNumberFormat="1" applyFill="1" applyBorder="1" applyAlignment="1">
      <alignment horizontal="right" vertical="center" wrapText="1"/>
    </xf>
    <xf numFmtId="0" fontId="0" fillId="0" borderId="22" xfId="0" applyBorder="1"/>
    <xf numFmtId="0" fontId="0" fillId="0" borderId="23" xfId="0" applyBorder="1"/>
    <xf numFmtId="0" fontId="0" fillId="0" borderId="44" xfId="0" applyBorder="1"/>
    <xf numFmtId="0" fontId="14" fillId="2" borderId="15" xfId="0" applyFont="1" applyFill="1" applyBorder="1"/>
    <xf numFmtId="0" fontId="13" fillId="2" borderId="13" xfId="0" applyFont="1" applyFill="1" applyBorder="1" applyAlignment="1">
      <alignment horizontal="center" vertical="center"/>
    </xf>
    <xf numFmtId="4" fontId="13" fillId="2" borderId="13" xfId="0" applyNumberFormat="1" applyFont="1" applyFill="1" applyBorder="1"/>
    <xf numFmtId="0" fontId="12" fillId="0" borderId="31" xfId="0" applyFont="1" applyBorder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0" fontId="0" fillId="0" borderId="45" xfId="0" applyBorder="1" applyAlignment="1">
      <alignment horizontal="left"/>
    </xf>
    <xf numFmtId="0" fontId="0" fillId="2" borderId="13" xfId="0" applyFill="1" applyBorder="1" applyAlignment="1">
      <alignment horizontal="center" vertical="center" wrapText="1"/>
    </xf>
    <xf numFmtId="0" fontId="0" fillId="0" borderId="13" xfId="0" applyBorder="1"/>
    <xf numFmtId="4" fontId="12" fillId="0" borderId="32" xfId="0" applyNumberFormat="1" applyFont="1" applyBorder="1" applyAlignment="1">
      <alignment vertical="center"/>
    </xf>
    <xf numFmtId="0" fontId="0" fillId="0" borderId="34" xfId="0" applyBorder="1"/>
    <xf numFmtId="0" fontId="0" fillId="0" borderId="12" xfId="0" applyBorder="1" applyAlignment="1">
      <alignment horizontal="right" vertical="center"/>
    </xf>
    <xf numFmtId="0" fontId="11" fillId="2" borderId="5" xfId="0" applyFont="1" applyFill="1" applyBorder="1"/>
    <xf numFmtId="0" fontId="0" fillId="0" borderId="7" xfId="0" applyBorder="1"/>
    <xf numFmtId="0" fontId="11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1" fillId="3" borderId="8" xfId="0" applyFont="1" applyFill="1" applyBorder="1"/>
    <xf numFmtId="0" fontId="11" fillId="3" borderId="8" xfId="0" applyFont="1" applyFill="1" applyBorder="1" applyAlignment="1">
      <alignment horizontal="center"/>
    </xf>
    <xf numFmtId="4" fontId="11" fillId="3" borderId="8" xfId="0" applyNumberFormat="1" applyFont="1" applyFill="1" applyBorder="1" applyAlignment="1">
      <alignment horizontal="right" vertical="center"/>
    </xf>
    <xf numFmtId="0" fontId="11" fillId="3" borderId="9" xfId="0" applyFont="1" applyFill="1" applyBorder="1"/>
    <xf numFmtId="0" fontId="12" fillId="0" borderId="31" xfId="0" applyFont="1" applyBorder="1" applyAlignment="1">
      <alignment vertical="center"/>
    </xf>
    <xf numFmtId="0" fontId="11" fillId="3" borderId="8" xfId="0" applyFont="1" applyFill="1" applyBorder="1" applyAlignment="1">
      <alignment horizontal="right"/>
    </xf>
    <xf numFmtId="4" fontId="11" fillId="3" borderId="5" xfId="0" applyNumberFormat="1" applyFont="1" applyFill="1" applyBorder="1"/>
    <xf numFmtId="4" fontId="11" fillId="3" borderId="8" xfId="0" applyNumberFormat="1" applyFont="1" applyFill="1" applyBorder="1" applyAlignment="1">
      <alignment horizontal="right"/>
    </xf>
    <xf numFmtId="0" fontId="11" fillId="3" borderId="29" xfId="0" applyFont="1" applyFill="1" applyBorder="1"/>
    <xf numFmtId="0" fontId="12" fillId="0" borderId="31" xfId="0" applyFont="1" applyBorder="1" applyAlignment="1">
      <alignment vertical="center"/>
    </xf>
    <xf numFmtId="49" fontId="0" fillId="2" borderId="26" xfId="0" applyNumberFormat="1" applyFill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right"/>
    </xf>
    <xf numFmtId="0" fontId="0" fillId="2" borderId="15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right"/>
    </xf>
    <xf numFmtId="49" fontId="0" fillId="2" borderId="46" xfId="0" applyNumberFormat="1" applyFill="1" applyBorder="1" applyAlignment="1">
      <alignment horizontal="center" vertical="center"/>
    </xf>
    <xf numFmtId="0" fontId="11" fillId="3" borderId="47" xfId="0" applyFont="1" applyFill="1" applyBorder="1"/>
    <xf numFmtId="0" fontId="0" fillId="3" borderId="20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2" borderId="47" xfId="0" applyFont="1" applyFill="1" applyBorder="1"/>
    <xf numFmtId="4" fontId="0" fillId="2" borderId="20" xfId="0" applyNumberFormat="1" applyFont="1" applyFill="1" applyBorder="1" applyAlignment="1">
      <alignment horizontal="right"/>
    </xf>
    <xf numFmtId="0" fontId="0" fillId="2" borderId="24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right" vertical="center" wrapText="1"/>
    </xf>
    <xf numFmtId="4" fontId="0" fillId="3" borderId="5" xfId="0" applyNumberFormat="1" applyFill="1" applyBorder="1" applyAlignment="1">
      <alignment horizontal="right"/>
    </xf>
    <xf numFmtId="0" fontId="0" fillId="0" borderId="32" xfId="0" applyBorder="1"/>
    <xf numFmtId="0" fontId="11" fillId="3" borderId="20" xfId="0" applyFont="1" applyFill="1" applyBorder="1"/>
    <xf numFmtId="0" fontId="11" fillId="3" borderId="2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/>
    </xf>
    <xf numFmtId="0" fontId="11" fillId="3" borderId="24" xfId="0" applyFont="1" applyFill="1" applyBorder="1"/>
    <xf numFmtId="0" fontId="0" fillId="0" borderId="48" xfId="0" applyBorder="1"/>
    <xf numFmtId="49" fontId="0" fillId="0" borderId="25" xfId="0" applyNumberFormat="1" applyBorder="1" applyAlignment="1">
      <alignment horizontal="center" vertical="center"/>
    </xf>
    <xf numFmtId="0" fontId="0" fillId="2" borderId="25" xfId="0" applyFill="1" applyBorder="1"/>
    <xf numFmtId="0" fontId="11" fillId="3" borderId="19" xfId="0" applyFont="1" applyFill="1" applyBorder="1"/>
    <xf numFmtId="0" fontId="12" fillId="0" borderId="31" xfId="0" applyFont="1" applyBorder="1" applyAlignment="1">
      <alignment vertical="center"/>
    </xf>
    <xf numFmtId="0" fontId="0" fillId="2" borderId="4" xfId="0" applyFill="1" applyBorder="1"/>
    <xf numFmtId="0" fontId="12" fillId="0" borderId="31" xfId="0" applyFont="1" applyBorder="1" applyAlignment="1">
      <alignment vertical="center"/>
    </xf>
    <xf numFmtId="0" fontId="0" fillId="0" borderId="25" xfId="0" applyBorder="1"/>
    <xf numFmtId="49" fontId="0" fillId="0" borderId="17" xfId="0" applyNumberForma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4" fontId="0" fillId="2" borderId="13" xfId="0" applyNumberFormat="1" applyFont="1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3" borderId="24" xfId="0" applyFill="1" applyBorder="1" applyAlignment="1">
      <alignment horizontal="left" vertical="center" wrapText="1"/>
    </xf>
    <xf numFmtId="0" fontId="0" fillId="2" borderId="19" xfId="0" applyFont="1" applyFill="1" applyBorder="1"/>
    <xf numFmtId="0" fontId="12" fillId="0" borderId="31" xfId="0" applyFont="1" applyBorder="1" applyAlignment="1">
      <alignment vertical="center"/>
    </xf>
    <xf numFmtId="4" fontId="0" fillId="3" borderId="5" xfId="0" applyNumberFormat="1" applyFill="1" applyBorder="1" applyAlignment="1">
      <alignment horizontal="right" vertical="center"/>
    </xf>
    <xf numFmtId="0" fontId="0" fillId="3" borderId="4" xfId="0" applyFill="1" applyBorder="1"/>
    <xf numFmtId="0" fontId="0" fillId="2" borderId="20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/>
    </xf>
    <xf numFmtId="0" fontId="0" fillId="3" borderId="19" xfId="0" applyFont="1" applyFill="1" applyBorder="1"/>
    <xf numFmtId="0" fontId="0" fillId="3" borderId="20" xfId="0" applyFont="1" applyFill="1" applyBorder="1" applyAlignment="1">
      <alignment horizontal="center"/>
    </xf>
    <xf numFmtId="4" fontId="0" fillId="3" borderId="5" xfId="0" applyNumberFormat="1" applyFont="1" applyFill="1" applyBorder="1" applyAlignment="1">
      <alignment horizontal="right" vertical="center"/>
    </xf>
    <xf numFmtId="0" fontId="0" fillId="3" borderId="5" xfId="0" applyFont="1" applyFill="1" applyBorder="1"/>
    <xf numFmtId="0" fontId="0" fillId="3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 vertical="center"/>
    </xf>
    <xf numFmtId="0" fontId="0" fillId="2" borderId="26" xfId="0" applyFill="1" applyBorder="1"/>
    <xf numFmtId="0" fontId="0" fillId="2" borderId="27" xfId="0" applyFill="1" applyBorder="1"/>
    <xf numFmtId="0" fontId="11" fillId="3" borderId="8" xfId="0" applyFont="1" applyFill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49" fontId="0" fillId="0" borderId="45" xfId="0" applyNumberFormat="1" applyBorder="1" applyAlignment="1">
      <alignment horizontal="center" vertical="center"/>
    </xf>
    <xf numFmtId="0" fontId="0" fillId="0" borderId="14" xfId="0" applyBorder="1"/>
    <xf numFmtId="4" fontId="0" fillId="0" borderId="0" xfId="0" applyNumberFormat="1"/>
    <xf numFmtId="0" fontId="0" fillId="0" borderId="16" xfId="0" applyBorder="1"/>
    <xf numFmtId="0" fontId="12" fillId="0" borderId="31" xfId="0" applyFont="1" applyBorder="1" applyAlignment="1">
      <alignment vertical="center"/>
    </xf>
    <xf numFmtId="0" fontId="0" fillId="0" borderId="0" xfId="0" applyFont="1"/>
    <xf numFmtId="0" fontId="12" fillId="0" borderId="31" xfId="0" applyFont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11" fillId="3" borderId="50" xfId="0" applyFont="1" applyFill="1" applyBorder="1" applyAlignment="1">
      <alignment horizontal="left"/>
    </xf>
    <xf numFmtId="0" fontId="0" fillId="0" borderId="25" xfId="0" applyFont="1" applyBorder="1"/>
    <xf numFmtId="0" fontId="0" fillId="0" borderId="50" xfId="0" applyBorder="1" applyAlignment="1">
      <alignment horizontal="center"/>
    </xf>
    <xf numFmtId="4" fontId="0" fillId="0" borderId="50" xfId="0" applyNumberFormat="1" applyFont="1" applyBorder="1"/>
    <xf numFmtId="0" fontId="0" fillId="0" borderId="50" xfId="0" applyBorder="1"/>
    <xf numFmtId="0" fontId="0" fillId="0" borderId="51" xfId="0" applyBorder="1"/>
    <xf numFmtId="4" fontId="0" fillId="0" borderId="5" xfId="0" applyNumberFormat="1" applyFont="1" applyBorder="1"/>
    <xf numFmtId="0" fontId="0" fillId="0" borderId="29" xfId="0" applyBorder="1" applyAlignment="1">
      <alignment horizontal="center"/>
    </xf>
    <xf numFmtId="0" fontId="11" fillId="3" borderId="45" xfId="0" applyFont="1" applyFill="1" applyBorder="1" applyAlignment="1">
      <alignment horizontal="left"/>
    </xf>
    <xf numFmtId="0" fontId="0" fillId="2" borderId="26" xfId="0" applyFill="1" applyBorder="1" applyAlignment="1">
      <alignment horizontal="center"/>
    </xf>
    <xf numFmtId="0" fontId="0" fillId="2" borderId="45" xfId="0" applyFont="1" applyFill="1" applyBorder="1" applyAlignment="1">
      <alignment horizontal="left"/>
    </xf>
    <xf numFmtId="0" fontId="0" fillId="3" borderId="0" xfId="0" applyFill="1"/>
    <xf numFmtId="0" fontId="0" fillId="2" borderId="2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/>
    </xf>
    <xf numFmtId="0" fontId="11" fillId="3" borderId="15" xfId="0" applyFont="1" applyFill="1" applyBorder="1" applyAlignment="1">
      <alignment horizontal="left"/>
    </xf>
    <xf numFmtId="0" fontId="0" fillId="2" borderId="29" xfId="0" applyFont="1" applyFill="1" applyBorder="1"/>
    <xf numFmtId="49" fontId="0" fillId="2" borderId="42" xfId="0" applyNumberFormat="1" applyFill="1" applyBorder="1" applyAlignment="1">
      <alignment horizontal="center" vertical="center"/>
    </xf>
    <xf numFmtId="0" fontId="13" fillId="2" borderId="15" xfId="0" applyFont="1" applyFill="1" applyBorder="1"/>
    <xf numFmtId="0" fontId="13" fillId="2" borderId="13" xfId="0" applyFont="1" applyFill="1" applyBorder="1"/>
    <xf numFmtId="0" fontId="0" fillId="0" borderId="26" xfId="0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1" fillId="3" borderId="29" xfId="0" applyFont="1" applyFill="1" applyBorder="1" applyAlignment="1">
      <alignment horizontal="left" vertical="center"/>
    </xf>
    <xf numFmtId="0" fontId="0" fillId="2" borderId="52" xfId="0" applyFont="1" applyFill="1" applyBorder="1"/>
    <xf numFmtId="0" fontId="0" fillId="0" borderId="46" xfId="0" applyBorder="1"/>
    <xf numFmtId="0" fontId="0" fillId="0" borderId="18" xfId="0" applyBorder="1"/>
    <xf numFmtId="0" fontId="0" fillId="2" borderId="40" xfId="0" applyFont="1" applyFill="1" applyBorder="1"/>
    <xf numFmtId="0" fontId="11" fillId="3" borderId="40" xfId="0" applyFont="1" applyFill="1" applyBorder="1"/>
    <xf numFmtId="0" fontId="0" fillId="0" borderId="35" xfId="0" applyBorder="1"/>
    <xf numFmtId="0" fontId="14" fillId="3" borderId="5" xfId="0" applyFont="1" applyFill="1" applyBorder="1"/>
    <xf numFmtId="0" fontId="14" fillId="3" borderId="6" xfId="0" applyFont="1" applyFill="1" applyBorder="1"/>
    <xf numFmtId="0" fontId="12" fillId="0" borderId="31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7" borderId="1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/>
    </xf>
  </cellXfs>
  <cellStyles count="30">
    <cellStyle name="Normal" xfId="0" builtinId="0"/>
    <cellStyle name="S0" xfId="1" xr:uid="{B9490D71-0E79-4836-9A4F-6580C8173D2F}"/>
    <cellStyle name="S1" xfId="2" xr:uid="{805AB26B-0E52-46C5-84B2-84593CDADF98}"/>
    <cellStyle name="S10" xfId="11" xr:uid="{32A97BB3-1228-4895-8E78-05391E6ABC0C}"/>
    <cellStyle name="S11" xfId="12" xr:uid="{6F6A4C51-73C4-4CEC-ADE4-AE12955350D1}"/>
    <cellStyle name="S12" xfId="13" xr:uid="{0B88B0F0-380F-427D-8DEE-59EE23DE444D}"/>
    <cellStyle name="S13" xfId="14" xr:uid="{DE9839A1-FFD7-478E-BC10-99F41B779D75}"/>
    <cellStyle name="S14" xfId="15" xr:uid="{AF2623B6-BB1D-4E23-A1EC-93204CBCDC7C}"/>
    <cellStyle name="S15" xfId="16" xr:uid="{08229B47-07B4-4E1E-94BD-5EF335CDFB45}"/>
    <cellStyle name="S16" xfId="17" xr:uid="{A9B387C6-D838-4EAF-8C5E-1C2AEC602E32}"/>
    <cellStyle name="S17" xfId="18" xr:uid="{740B2703-996F-4744-886A-20F550E504EE}"/>
    <cellStyle name="S18" xfId="19" xr:uid="{F322D751-8F21-4DDE-A638-98297D224C16}"/>
    <cellStyle name="S19" xfId="20" xr:uid="{75E6E7B2-804D-4BD8-8E06-4443E02522A0}"/>
    <cellStyle name="S2" xfId="3" xr:uid="{3CB8C977-799C-4465-8799-9E38534C2FF5}"/>
    <cellStyle name="S20" xfId="21" xr:uid="{DF3808D6-EC74-4DF1-8C80-FFF69097237C}"/>
    <cellStyle name="S21" xfId="22" xr:uid="{6921E151-B900-4C39-A3D4-2815CA82A58A}"/>
    <cellStyle name="S22" xfId="23" xr:uid="{4E645825-7306-4781-A738-B4638F07E605}"/>
    <cellStyle name="S23" xfId="24" xr:uid="{EF1590F5-D621-49E9-9B4E-71B4F84E3B0A}"/>
    <cellStyle name="S24" xfId="25" xr:uid="{5FC3D4E0-5A07-421E-BDB2-E2F6DE79BBA2}"/>
    <cellStyle name="S25" xfId="26" xr:uid="{46BADB8F-5B28-45DA-8A8B-A6076C504C5C}"/>
    <cellStyle name="S26" xfId="27" xr:uid="{EF64A996-B1CC-4C68-84B0-364C8912B3BD}"/>
    <cellStyle name="S27" xfId="28" xr:uid="{ADC61F33-A892-4E91-87A8-E12620AEC93C}"/>
    <cellStyle name="S28" xfId="29" xr:uid="{1CA5B077-5FED-41B0-8502-AE44F9F09180}"/>
    <cellStyle name="S3" xfId="4" xr:uid="{BD690D0D-B3F7-4C7B-8CD8-5637B5297AE3}"/>
    <cellStyle name="S4" xfId="5" xr:uid="{F664EE08-E32F-48E0-8006-C711F64441EB}"/>
    <cellStyle name="S5" xfId="6" xr:uid="{3305C153-1FE1-43B7-83A7-90170C729F5F}"/>
    <cellStyle name="S6" xfId="7" xr:uid="{C6D65A9D-ACD1-4A53-A4C2-8919055F429B}"/>
    <cellStyle name="S7" xfId="8" xr:uid="{B34997C0-6810-4BCE-8305-5734A1EE7DE1}"/>
    <cellStyle name="S8" xfId="9" xr:uid="{344F657B-A117-4875-BB4C-DB002CE8D156}"/>
    <cellStyle name="S9" xfId="10" xr:uid="{37EE2734-9051-4F1F-AC7E-77B07B8B06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C41C1-E3C3-4A34-8A9D-8C01030774B9}">
  <sheetPr>
    <pageSetUpPr fitToPage="1"/>
  </sheetPr>
  <dimension ref="A1:CE1388"/>
  <sheetViews>
    <sheetView tabSelected="1" zoomScaleNormal="100" workbookViewId="0">
      <pane ySplit="7" topLeftCell="A8" activePane="bottomLeft" state="frozen"/>
      <selection pane="bottomLeft" activeCell="B19" sqref="B19"/>
    </sheetView>
  </sheetViews>
  <sheetFormatPr defaultRowHeight="15" x14ac:dyDescent="0.25"/>
  <cols>
    <col min="1" max="1" width="7.140625" style="5" customWidth="1"/>
    <col min="2" max="2" width="51.42578125" customWidth="1"/>
    <col min="3" max="3" width="17.7109375" customWidth="1"/>
    <col min="4" max="4" width="21.5703125" customWidth="1"/>
    <col min="5" max="5" width="12.7109375" customWidth="1"/>
    <col min="6" max="6" width="6" style="5" customWidth="1"/>
    <col min="7" max="7" width="58.85546875" customWidth="1"/>
    <col min="9" max="9" width="12.5703125" customWidth="1"/>
    <col min="10" max="10" width="10.140625" bestFit="1" customWidth="1"/>
    <col min="11" max="11" width="11.5703125" customWidth="1"/>
    <col min="12" max="12" width="10.140625" bestFit="1" customWidth="1"/>
  </cols>
  <sheetData>
    <row r="1" spans="1:83" ht="15.75" hidden="1" x14ac:dyDescent="0.25">
      <c r="B1" s="1" t="s">
        <v>45</v>
      </c>
    </row>
    <row r="2" spans="1:83" ht="15.75" hidden="1" x14ac:dyDescent="0.25">
      <c r="B2" s="1" t="s">
        <v>0</v>
      </c>
    </row>
    <row r="3" spans="1:83" ht="15.75" hidden="1" x14ac:dyDescent="0.25">
      <c r="B3" s="1" t="s">
        <v>1</v>
      </c>
    </row>
    <row r="4" spans="1:83" hidden="1" x14ac:dyDescent="0.25"/>
    <row r="5" spans="1:83" ht="20.25" hidden="1" customHeight="1" x14ac:dyDescent="0.25">
      <c r="B5" s="288" t="s">
        <v>2</v>
      </c>
      <c r="C5" s="288"/>
      <c r="D5" s="288"/>
      <c r="E5" s="288"/>
      <c r="F5" s="288"/>
      <c r="G5" s="288"/>
    </row>
    <row r="6" spans="1:83" hidden="1" x14ac:dyDescent="0.25"/>
    <row r="7" spans="1:83" ht="60.75" customHeight="1" x14ac:dyDescent="0.25">
      <c r="A7" s="17" t="s">
        <v>324</v>
      </c>
      <c r="B7" s="17" t="s">
        <v>4</v>
      </c>
      <c r="C7" s="18" t="s">
        <v>5</v>
      </c>
      <c r="D7" s="18" t="s">
        <v>6</v>
      </c>
      <c r="E7" s="18" t="s">
        <v>3</v>
      </c>
      <c r="F7" s="293" t="s">
        <v>7</v>
      </c>
      <c r="G7" s="294"/>
    </row>
    <row r="8" spans="1:83" s="5" customFormat="1" x14ac:dyDescent="0.25">
      <c r="A8" s="134" t="s">
        <v>323</v>
      </c>
      <c r="B8" s="38" t="s">
        <v>30</v>
      </c>
      <c r="C8" s="10">
        <v>47457997719</v>
      </c>
      <c r="D8" s="7" t="s">
        <v>25</v>
      </c>
      <c r="E8" s="68">
        <v>170</v>
      </c>
      <c r="F8" s="8">
        <v>3213</v>
      </c>
      <c r="G8" s="9" t="s">
        <v>24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</row>
    <row r="9" spans="1:83" s="5" customFormat="1" x14ac:dyDescent="0.25">
      <c r="A9" s="135"/>
      <c r="B9" s="39" t="s">
        <v>31</v>
      </c>
      <c r="C9" s="13"/>
      <c r="D9" s="14"/>
      <c r="E9" s="69">
        <f>SUM(E8)</f>
        <v>170</v>
      </c>
      <c r="F9" s="15"/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</row>
    <row r="10" spans="1:83" s="5" customFormat="1" x14ac:dyDescent="0.25">
      <c r="A10" s="136" t="s">
        <v>323</v>
      </c>
      <c r="B10" s="38" t="s">
        <v>28</v>
      </c>
      <c r="C10" s="10">
        <v>17024035161</v>
      </c>
      <c r="D10" s="10" t="s">
        <v>26</v>
      </c>
      <c r="E10" s="70">
        <v>195</v>
      </c>
      <c r="F10" s="11">
        <v>3213</v>
      </c>
      <c r="G10" s="12" t="s">
        <v>24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</row>
    <row r="11" spans="1:83" s="5" customFormat="1" x14ac:dyDescent="0.25">
      <c r="A11" s="135"/>
      <c r="B11" s="39" t="s">
        <v>32</v>
      </c>
      <c r="C11" s="13"/>
      <c r="D11" s="14"/>
      <c r="E11" s="69">
        <f>SUM(E10)</f>
        <v>195</v>
      </c>
      <c r="F11" s="15"/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</row>
    <row r="12" spans="1:83" s="5" customFormat="1" x14ac:dyDescent="0.25">
      <c r="A12" s="136" t="s">
        <v>323</v>
      </c>
      <c r="B12" s="34" t="s">
        <v>360</v>
      </c>
      <c r="C12" s="10">
        <v>50063679828</v>
      </c>
      <c r="D12" s="10" t="s">
        <v>27</v>
      </c>
      <c r="E12" s="11">
        <v>98.88</v>
      </c>
      <c r="F12" s="11">
        <v>3213</v>
      </c>
      <c r="G12" s="12" t="s">
        <v>24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</row>
    <row r="13" spans="1:83" s="5" customFormat="1" x14ac:dyDescent="0.25">
      <c r="A13" s="135"/>
      <c r="B13" s="39" t="s">
        <v>33</v>
      </c>
      <c r="C13" s="13"/>
      <c r="D13" s="14"/>
      <c r="E13" s="71">
        <f>SUM(E12)</f>
        <v>98.88</v>
      </c>
      <c r="F13" s="15"/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</row>
    <row r="14" spans="1:83" s="5" customFormat="1" x14ac:dyDescent="0.25">
      <c r="A14" s="136" t="s">
        <v>323</v>
      </c>
      <c r="B14" s="38" t="s">
        <v>29</v>
      </c>
      <c r="C14" s="10">
        <v>75508100288</v>
      </c>
      <c r="D14" s="10" t="s">
        <v>27</v>
      </c>
      <c r="E14" s="70">
        <v>80</v>
      </c>
      <c r="F14" s="11">
        <v>3213</v>
      </c>
      <c r="G14" s="12" t="s">
        <v>24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</row>
    <row r="15" spans="1:83" s="5" customFormat="1" x14ac:dyDescent="0.25">
      <c r="A15" s="135"/>
      <c r="B15" s="39" t="s">
        <v>34</v>
      </c>
      <c r="C15" s="13"/>
      <c r="D15" s="13"/>
      <c r="E15" s="72">
        <f>SUM(E14)</f>
        <v>80</v>
      </c>
      <c r="F15" s="15"/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</row>
    <row r="16" spans="1:83" s="5" customFormat="1" x14ac:dyDescent="0.25">
      <c r="A16" s="136" t="s">
        <v>323</v>
      </c>
      <c r="B16" s="38" t="s">
        <v>36</v>
      </c>
      <c r="C16" s="10">
        <v>35157069592</v>
      </c>
      <c r="D16" s="24" t="s">
        <v>35</v>
      </c>
      <c r="E16" s="73">
        <v>705.06</v>
      </c>
      <c r="F16" s="3">
        <v>3221</v>
      </c>
      <c r="G16" s="4" t="s">
        <v>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</row>
    <row r="17" spans="1:83" s="5" customFormat="1" x14ac:dyDescent="0.25">
      <c r="A17" s="135"/>
      <c r="B17" s="28" t="s">
        <v>46</v>
      </c>
      <c r="C17" s="21"/>
      <c r="D17" s="21"/>
      <c r="E17" s="74">
        <f>SUM(E16)</f>
        <v>705.06</v>
      </c>
      <c r="F17" s="22"/>
      <c r="G17" s="23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</row>
    <row r="18" spans="1:83" s="5" customFormat="1" x14ac:dyDescent="0.25">
      <c r="A18" s="136" t="s">
        <v>323</v>
      </c>
      <c r="B18" s="38" t="s">
        <v>68</v>
      </c>
      <c r="C18" s="10">
        <v>58843087981</v>
      </c>
      <c r="D18" s="33" t="s">
        <v>27</v>
      </c>
      <c r="E18" s="75">
        <v>23.4</v>
      </c>
      <c r="F18" s="3">
        <v>3221</v>
      </c>
      <c r="G18" s="4" t="s">
        <v>9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</row>
    <row r="19" spans="1:83" s="5" customFormat="1" x14ac:dyDescent="0.25">
      <c r="A19" s="135"/>
      <c r="B19" s="39" t="s">
        <v>69</v>
      </c>
      <c r="C19" s="21"/>
      <c r="D19" s="21"/>
      <c r="E19" s="76">
        <f>SUM(E18)</f>
        <v>23.4</v>
      </c>
      <c r="F19" s="22"/>
      <c r="G19" s="23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</row>
    <row r="20" spans="1:83" s="5" customFormat="1" x14ac:dyDescent="0.25">
      <c r="A20" s="136" t="s">
        <v>323</v>
      </c>
      <c r="B20" s="2" t="s">
        <v>279</v>
      </c>
      <c r="C20" s="10">
        <v>63073332380</v>
      </c>
      <c r="D20" s="33" t="s">
        <v>27</v>
      </c>
      <c r="E20" s="77">
        <v>3522.61</v>
      </c>
      <c r="F20" s="6">
        <v>3223</v>
      </c>
      <c r="G20" s="4" t="s">
        <v>10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83" s="5" customFormat="1" x14ac:dyDescent="0.25">
      <c r="A21" s="135"/>
      <c r="B21" s="28" t="s">
        <v>83</v>
      </c>
      <c r="C21" s="29"/>
      <c r="D21" s="29"/>
      <c r="E21" s="76">
        <f>SUM(E20)</f>
        <v>3522.61</v>
      </c>
      <c r="F21" s="31"/>
      <c r="G21" s="32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83" s="5" customFormat="1" x14ac:dyDescent="0.25">
      <c r="A22" s="136" t="s">
        <v>323</v>
      </c>
      <c r="B22" s="2" t="s">
        <v>91</v>
      </c>
      <c r="C22" s="10">
        <v>11815662330</v>
      </c>
      <c r="D22" s="10" t="s">
        <v>25</v>
      </c>
      <c r="E22" s="77">
        <v>72.5</v>
      </c>
      <c r="F22" s="6">
        <v>3225</v>
      </c>
      <c r="G22" s="4" t="s">
        <v>12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3" s="5" customFormat="1" x14ac:dyDescent="0.25">
      <c r="A23" s="136" t="s">
        <v>323</v>
      </c>
      <c r="B23" s="2" t="s">
        <v>91</v>
      </c>
      <c r="C23" s="10">
        <v>11815662330</v>
      </c>
      <c r="D23" s="10" t="s">
        <v>25</v>
      </c>
      <c r="E23" s="77">
        <v>201.25</v>
      </c>
      <c r="F23" s="6">
        <v>4222</v>
      </c>
      <c r="G23" s="4" t="s">
        <v>64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83" s="5" customFormat="1" x14ac:dyDescent="0.25">
      <c r="A24" s="136" t="s">
        <v>323</v>
      </c>
      <c r="B24" s="2" t="s">
        <v>91</v>
      </c>
      <c r="C24" s="10">
        <v>11815662330</v>
      </c>
      <c r="D24" s="10" t="s">
        <v>25</v>
      </c>
      <c r="E24" s="77">
        <v>481.13</v>
      </c>
      <c r="F24" s="6">
        <v>3238</v>
      </c>
      <c r="G24" s="4" t="s">
        <v>18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</row>
    <row r="25" spans="1:83" s="5" customFormat="1" x14ac:dyDescent="0.25">
      <c r="A25" s="135"/>
      <c r="B25" s="28" t="s">
        <v>92</v>
      </c>
      <c r="C25" s="13"/>
      <c r="D25" s="13"/>
      <c r="E25" s="76">
        <f>SUM(E22:E24)</f>
        <v>754.88</v>
      </c>
      <c r="F25" s="22"/>
      <c r="G25" s="23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83" s="5" customFormat="1" x14ac:dyDescent="0.25">
      <c r="A26" s="136" t="s">
        <v>323</v>
      </c>
      <c r="B26" s="2" t="s">
        <v>566</v>
      </c>
      <c r="C26" s="10">
        <v>29524210204</v>
      </c>
      <c r="D26" s="10" t="s">
        <v>27</v>
      </c>
      <c r="E26" s="73">
        <v>590.30999999999995</v>
      </c>
      <c r="F26" s="6">
        <v>3231</v>
      </c>
      <c r="G26" s="4" t="s">
        <v>13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</row>
    <row r="27" spans="1:83" s="5" customFormat="1" x14ac:dyDescent="0.25">
      <c r="A27" s="135"/>
      <c r="B27" s="28" t="s">
        <v>65</v>
      </c>
      <c r="C27" s="29"/>
      <c r="D27" s="30"/>
      <c r="E27" s="74">
        <f>SUM(E26)</f>
        <v>590.30999999999995</v>
      </c>
      <c r="F27" s="31"/>
      <c r="G27" s="32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</row>
    <row r="28" spans="1:83" s="5" customFormat="1" x14ac:dyDescent="0.25">
      <c r="A28" s="136" t="s">
        <v>323</v>
      </c>
      <c r="B28" s="34" t="s">
        <v>85</v>
      </c>
      <c r="C28" s="10">
        <v>87311810356</v>
      </c>
      <c r="D28" s="10" t="s">
        <v>27</v>
      </c>
      <c r="E28" s="78">
        <v>101.88</v>
      </c>
      <c r="F28" s="6">
        <v>3231</v>
      </c>
      <c r="G28" s="4" t="s">
        <v>13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</row>
    <row r="29" spans="1:83" s="5" customFormat="1" x14ac:dyDescent="0.25">
      <c r="A29" s="135"/>
      <c r="B29" s="28" t="s">
        <v>84</v>
      </c>
      <c r="C29" s="29"/>
      <c r="D29" s="30"/>
      <c r="E29" s="74">
        <f>SUM(E28)</f>
        <v>101.88</v>
      </c>
      <c r="F29" s="31"/>
      <c r="G29" s="3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</row>
    <row r="30" spans="1:83" s="5" customFormat="1" x14ac:dyDescent="0.25">
      <c r="A30" s="136" t="s">
        <v>323</v>
      </c>
      <c r="B30" s="34" t="s">
        <v>86</v>
      </c>
      <c r="C30" s="10">
        <v>81793146560</v>
      </c>
      <c r="D30" s="10" t="s">
        <v>27</v>
      </c>
      <c r="E30" s="78">
        <v>232.59</v>
      </c>
      <c r="F30" s="6">
        <v>3231</v>
      </c>
      <c r="G30" s="4" t="s">
        <v>13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</row>
    <row r="31" spans="1:83" s="5" customFormat="1" x14ac:dyDescent="0.25">
      <c r="A31" s="135"/>
      <c r="B31" s="28" t="s">
        <v>87</v>
      </c>
      <c r="C31" s="29"/>
      <c r="D31" s="30"/>
      <c r="E31" s="74">
        <f>SUM(E30)</f>
        <v>232.59</v>
      </c>
      <c r="F31" s="31"/>
      <c r="G31" s="3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</row>
    <row r="32" spans="1:83" s="5" customFormat="1" x14ac:dyDescent="0.25">
      <c r="A32" s="136" t="s">
        <v>323</v>
      </c>
      <c r="B32" s="2" t="s">
        <v>66</v>
      </c>
      <c r="C32" s="10">
        <v>89177263688</v>
      </c>
      <c r="D32" s="10" t="s">
        <v>25</v>
      </c>
      <c r="E32" s="77">
        <v>300</v>
      </c>
      <c r="F32" s="6">
        <v>3232</v>
      </c>
      <c r="G32" s="4" t="s">
        <v>14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</row>
    <row r="33" spans="1:83" s="5" customFormat="1" x14ac:dyDescent="0.25">
      <c r="A33" s="135"/>
      <c r="B33" s="28" t="s">
        <v>67</v>
      </c>
      <c r="C33" s="29"/>
      <c r="D33" s="30"/>
      <c r="E33" s="76">
        <f>SUM(E32)</f>
        <v>300</v>
      </c>
      <c r="F33" s="31"/>
      <c r="G33" s="32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</row>
    <row r="34" spans="1:83" s="5" customFormat="1" x14ac:dyDescent="0.25">
      <c r="A34" s="136" t="s">
        <v>323</v>
      </c>
      <c r="B34" s="2" t="s">
        <v>74</v>
      </c>
      <c r="C34" s="10">
        <v>97009579940</v>
      </c>
      <c r="D34" s="35" t="s">
        <v>73</v>
      </c>
      <c r="E34" s="75">
        <v>1463.05</v>
      </c>
      <c r="F34" s="6">
        <v>3232</v>
      </c>
      <c r="G34" s="4" t="s">
        <v>14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</row>
    <row r="35" spans="1:83" s="5" customFormat="1" x14ac:dyDescent="0.25">
      <c r="A35" s="135"/>
      <c r="B35" s="28" t="s">
        <v>75</v>
      </c>
      <c r="C35" s="29"/>
      <c r="D35" s="30"/>
      <c r="E35" s="76">
        <f>SUM(E34)</f>
        <v>1463.05</v>
      </c>
      <c r="F35" s="31"/>
      <c r="G35" s="3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</row>
    <row r="36" spans="1:83" s="5" customFormat="1" x14ac:dyDescent="0.25">
      <c r="A36" s="136" t="s">
        <v>323</v>
      </c>
      <c r="B36" s="34" t="s">
        <v>300</v>
      </c>
      <c r="C36" s="36">
        <v>41549301551</v>
      </c>
      <c r="D36" s="35" t="s">
        <v>25</v>
      </c>
      <c r="E36" s="75">
        <v>195</v>
      </c>
      <c r="F36" s="6">
        <v>3232</v>
      </c>
      <c r="G36" s="4" t="s">
        <v>14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</row>
    <row r="37" spans="1:83" s="5" customFormat="1" x14ac:dyDescent="0.25">
      <c r="A37" s="135"/>
      <c r="B37" s="28" t="s">
        <v>81</v>
      </c>
      <c r="C37" s="29"/>
      <c r="D37" s="30"/>
      <c r="E37" s="76">
        <f>SUM(E36)</f>
        <v>195</v>
      </c>
      <c r="F37" s="31"/>
      <c r="G37" s="3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</row>
    <row r="38" spans="1:83" s="5" customFormat="1" x14ac:dyDescent="0.25">
      <c r="A38" s="136" t="s">
        <v>323</v>
      </c>
      <c r="B38" s="34" t="s">
        <v>257</v>
      </c>
      <c r="C38" s="36">
        <v>76120956111</v>
      </c>
      <c r="D38" s="35" t="s">
        <v>25</v>
      </c>
      <c r="E38" s="75">
        <v>166.66</v>
      </c>
      <c r="F38" s="6">
        <v>3232</v>
      </c>
      <c r="G38" s="4" t="s">
        <v>14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</row>
    <row r="39" spans="1:83" s="5" customFormat="1" x14ac:dyDescent="0.25">
      <c r="A39" s="135"/>
      <c r="B39" s="28" t="s">
        <v>259</v>
      </c>
      <c r="C39" s="29"/>
      <c r="D39" s="30"/>
      <c r="E39" s="76">
        <f>SUM(E38)</f>
        <v>166.66</v>
      </c>
      <c r="F39" s="31"/>
      <c r="G39" s="3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</row>
    <row r="40" spans="1:83" s="5" customFormat="1" x14ac:dyDescent="0.25">
      <c r="A40" s="136" t="s">
        <v>323</v>
      </c>
      <c r="B40" s="2" t="s">
        <v>128</v>
      </c>
      <c r="C40" s="10">
        <v>64546066176</v>
      </c>
      <c r="D40" s="10" t="s">
        <v>27</v>
      </c>
      <c r="E40" s="77">
        <f>244.92+73.3</f>
        <v>318.21999999999997</v>
      </c>
      <c r="F40" s="6">
        <v>3233</v>
      </c>
      <c r="G40" s="4" t="s">
        <v>15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</row>
    <row r="41" spans="1:83" s="5" customFormat="1" x14ac:dyDescent="0.25">
      <c r="A41" s="135"/>
      <c r="B41" s="28" t="s">
        <v>111</v>
      </c>
      <c r="C41" s="29"/>
      <c r="D41" s="30"/>
      <c r="E41" s="76">
        <f>SUM(E40)</f>
        <v>318.21999999999997</v>
      </c>
      <c r="F41" s="31"/>
      <c r="G41" s="32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</row>
    <row r="42" spans="1:83" s="5" customFormat="1" x14ac:dyDescent="0.25">
      <c r="A42" s="136" t="s">
        <v>323</v>
      </c>
      <c r="B42" s="2" t="s">
        <v>298</v>
      </c>
      <c r="C42" s="10">
        <v>78093047651</v>
      </c>
      <c r="D42" s="10" t="s">
        <v>27</v>
      </c>
      <c r="E42" s="77">
        <f>90+271.64</f>
        <v>361.64</v>
      </c>
      <c r="F42" s="6">
        <v>3233</v>
      </c>
      <c r="G42" s="4" t="s">
        <v>15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</row>
    <row r="43" spans="1:83" s="5" customFormat="1" x14ac:dyDescent="0.25">
      <c r="A43" s="135"/>
      <c r="B43" s="28" t="s">
        <v>47</v>
      </c>
      <c r="C43" s="21"/>
      <c r="D43" s="13"/>
      <c r="E43" s="76">
        <f>SUM(E42)</f>
        <v>361.64</v>
      </c>
      <c r="F43" s="22"/>
      <c r="G43" s="2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</row>
    <row r="44" spans="1:83" s="5" customFormat="1" x14ac:dyDescent="0.25">
      <c r="A44" s="136" t="s">
        <v>323</v>
      </c>
      <c r="B44" s="2" t="s">
        <v>434</v>
      </c>
      <c r="C44" s="10">
        <v>42961482220</v>
      </c>
      <c r="D44" s="10" t="s">
        <v>27</v>
      </c>
      <c r="E44" s="75">
        <v>1756.25</v>
      </c>
      <c r="F44" s="6">
        <v>3233</v>
      </c>
      <c r="G44" s="4" t="s">
        <v>15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3" s="5" customFormat="1" x14ac:dyDescent="0.25">
      <c r="A45" s="135"/>
      <c r="B45" s="28" t="s">
        <v>76</v>
      </c>
      <c r="C45" s="21"/>
      <c r="D45" s="13"/>
      <c r="E45" s="76">
        <f>SUM(E44)</f>
        <v>1756.25</v>
      </c>
      <c r="F45" s="22"/>
      <c r="G45" s="23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</row>
    <row r="46" spans="1:83" s="5" customFormat="1" x14ac:dyDescent="0.25">
      <c r="A46" s="136" t="s">
        <v>323</v>
      </c>
      <c r="B46" s="2" t="s">
        <v>97</v>
      </c>
      <c r="C46" s="10">
        <v>37666400578</v>
      </c>
      <c r="D46" s="35" t="s">
        <v>25</v>
      </c>
      <c r="E46" s="73">
        <v>138.91</v>
      </c>
      <c r="F46" s="6">
        <v>3234</v>
      </c>
      <c r="G46" s="4" t="s">
        <v>16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</row>
    <row r="47" spans="1:83" s="5" customFormat="1" x14ac:dyDescent="0.25">
      <c r="A47" s="135"/>
      <c r="B47" s="28" t="s">
        <v>98</v>
      </c>
      <c r="C47" s="29"/>
      <c r="D47" s="30"/>
      <c r="E47" s="74">
        <f>SUM(E46)</f>
        <v>138.91</v>
      </c>
      <c r="F47" s="31"/>
      <c r="G47" s="32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</row>
    <row r="48" spans="1:83" s="5" customFormat="1" x14ac:dyDescent="0.25">
      <c r="A48" s="136" t="s">
        <v>323</v>
      </c>
      <c r="B48" s="2" t="s">
        <v>95</v>
      </c>
      <c r="C48" s="10">
        <v>29845096215</v>
      </c>
      <c r="D48" s="35" t="s">
        <v>25</v>
      </c>
      <c r="E48" s="73">
        <v>204.58</v>
      </c>
      <c r="F48" s="6">
        <v>3234</v>
      </c>
      <c r="G48" s="4" t="s">
        <v>16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</row>
    <row r="49" spans="1:83" s="5" customFormat="1" x14ac:dyDescent="0.25">
      <c r="A49" s="135"/>
      <c r="B49" s="28" t="s">
        <v>96</v>
      </c>
      <c r="C49" s="29"/>
      <c r="D49" s="30"/>
      <c r="E49" s="74">
        <f>SUM(E48)</f>
        <v>204.58</v>
      </c>
      <c r="F49" s="31"/>
      <c r="G49" s="32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</row>
    <row r="50" spans="1:83" s="5" customFormat="1" x14ac:dyDescent="0.25">
      <c r="A50" s="136" t="s">
        <v>323</v>
      </c>
      <c r="B50" s="2" t="s">
        <v>48</v>
      </c>
      <c r="C50" s="10">
        <v>29629574948</v>
      </c>
      <c r="D50" s="10" t="s">
        <v>50</v>
      </c>
      <c r="E50" s="73">
        <v>806.25</v>
      </c>
      <c r="F50" s="6">
        <v>3235</v>
      </c>
      <c r="G50" s="4" t="s">
        <v>17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</row>
    <row r="51" spans="1:83" s="5" customFormat="1" x14ac:dyDescent="0.25">
      <c r="A51" s="135"/>
      <c r="B51" s="28" t="s">
        <v>49</v>
      </c>
      <c r="C51" s="30"/>
      <c r="D51" s="30"/>
      <c r="E51" s="74">
        <f>SUM(E50)</f>
        <v>806.25</v>
      </c>
      <c r="F51" s="31"/>
      <c r="G51" s="32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</row>
    <row r="52" spans="1:83" s="5" customFormat="1" x14ac:dyDescent="0.25">
      <c r="A52" s="136" t="s">
        <v>323</v>
      </c>
      <c r="B52" s="34" t="s">
        <v>101</v>
      </c>
      <c r="C52" s="10">
        <v>97244287460</v>
      </c>
      <c r="D52" s="35" t="s">
        <v>25</v>
      </c>
      <c r="E52" s="78">
        <v>265.45</v>
      </c>
      <c r="F52" s="6">
        <v>3235</v>
      </c>
      <c r="G52" s="4" t="s">
        <v>17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</row>
    <row r="53" spans="1:83" s="5" customFormat="1" x14ac:dyDescent="0.25">
      <c r="A53" s="136" t="s">
        <v>323</v>
      </c>
      <c r="B53" s="34" t="s">
        <v>101</v>
      </c>
      <c r="C53" s="10">
        <v>97244287460</v>
      </c>
      <c r="D53" s="35" t="s">
        <v>25</v>
      </c>
      <c r="E53" s="78">
        <v>27.99</v>
      </c>
      <c r="F53" s="6">
        <v>3232</v>
      </c>
      <c r="G53" s="4" t="s">
        <v>14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</row>
    <row r="54" spans="1:83" s="5" customFormat="1" x14ac:dyDescent="0.25">
      <c r="A54" s="135"/>
      <c r="B54" s="28" t="s">
        <v>102</v>
      </c>
      <c r="C54" s="30"/>
      <c r="D54" s="30"/>
      <c r="E54" s="74">
        <f>SUM(E52:E53)</f>
        <v>293.44</v>
      </c>
      <c r="F54" s="31"/>
      <c r="G54" s="32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</row>
    <row r="55" spans="1:83" s="5" customFormat="1" x14ac:dyDescent="0.25">
      <c r="A55" s="136" t="s">
        <v>323</v>
      </c>
      <c r="B55" s="2" t="s">
        <v>233</v>
      </c>
      <c r="C55" s="10">
        <v>12492147815</v>
      </c>
      <c r="D55" s="35" t="s">
        <v>25</v>
      </c>
      <c r="E55" s="75">
        <v>8.3000000000000007</v>
      </c>
      <c r="F55" s="6">
        <v>3235</v>
      </c>
      <c r="G55" s="4" t="s">
        <v>17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</row>
    <row r="56" spans="1:83" s="5" customFormat="1" x14ac:dyDescent="0.25">
      <c r="A56" s="135"/>
      <c r="B56" s="28" t="s">
        <v>234</v>
      </c>
      <c r="C56" s="30"/>
      <c r="D56" s="30"/>
      <c r="E56" s="76">
        <f>SUM(E55)</f>
        <v>8.3000000000000007</v>
      </c>
      <c r="F56" s="31"/>
      <c r="G56" s="32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</row>
    <row r="57" spans="1:83" s="5" customFormat="1" x14ac:dyDescent="0.25">
      <c r="A57" s="136" t="s">
        <v>323</v>
      </c>
      <c r="B57" s="2" t="s">
        <v>52</v>
      </c>
      <c r="C57" s="10">
        <v>25975412650</v>
      </c>
      <c r="D57" s="10" t="s">
        <v>25</v>
      </c>
      <c r="E57" s="73">
        <v>992.67</v>
      </c>
      <c r="F57" s="6">
        <v>3237</v>
      </c>
      <c r="G57" s="4" t="s">
        <v>51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</row>
    <row r="58" spans="1:83" s="5" customFormat="1" x14ac:dyDescent="0.25">
      <c r="A58" s="135"/>
      <c r="B58" s="28" t="s">
        <v>53</v>
      </c>
      <c r="C58" s="29"/>
      <c r="D58" s="30"/>
      <c r="E58" s="74">
        <f>SUM(E57)</f>
        <v>992.67</v>
      </c>
      <c r="F58" s="31"/>
      <c r="G58" s="32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</row>
    <row r="59" spans="1:83" s="5" customFormat="1" x14ac:dyDescent="0.25">
      <c r="A59" s="136" t="s">
        <v>323</v>
      </c>
      <c r="B59" s="34" t="s">
        <v>360</v>
      </c>
      <c r="C59" s="10">
        <v>50063679828</v>
      </c>
      <c r="D59" s="10" t="s">
        <v>27</v>
      </c>
      <c r="E59" s="73">
        <v>424.99</v>
      </c>
      <c r="F59" s="6">
        <v>3238</v>
      </c>
      <c r="G59" s="4" t="s">
        <v>18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</row>
    <row r="60" spans="1:83" s="5" customFormat="1" x14ac:dyDescent="0.25">
      <c r="A60" s="135"/>
      <c r="B60" s="28" t="s">
        <v>33</v>
      </c>
      <c r="C60" s="29"/>
      <c r="D60" s="30"/>
      <c r="E60" s="74">
        <f>SUM(E59)</f>
        <v>424.99</v>
      </c>
      <c r="F60" s="31"/>
      <c r="G60" s="32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</row>
    <row r="61" spans="1:83" s="5" customFormat="1" x14ac:dyDescent="0.25">
      <c r="A61" s="136" t="s">
        <v>323</v>
      </c>
      <c r="B61" s="2" t="s">
        <v>54</v>
      </c>
      <c r="C61" s="10">
        <v>89338385732</v>
      </c>
      <c r="D61" s="10" t="s">
        <v>55</v>
      </c>
      <c r="E61" s="73">
        <v>6.86</v>
      </c>
      <c r="F61" s="6">
        <v>3238</v>
      </c>
      <c r="G61" s="4" t="s">
        <v>18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</row>
    <row r="62" spans="1:83" s="5" customFormat="1" x14ac:dyDescent="0.25">
      <c r="A62" s="135"/>
      <c r="B62" s="28" t="s">
        <v>56</v>
      </c>
      <c r="C62" s="29"/>
      <c r="D62" s="30"/>
      <c r="E62" s="74">
        <f>SUM(E61)</f>
        <v>6.86</v>
      </c>
      <c r="F62" s="31"/>
      <c r="G62" s="3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</row>
    <row r="63" spans="1:83" s="5" customFormat="1" x14ac:dyDescent="0.25">
      <c r="A63" s="136" t="s">
        <v>323</v>
      </c>
      <c r="B63" s="34" t="s">
        <v>70</v>
      </c>
      <c r="C63" s="10">
        <v>11827268330</v>
      </c>
      <c r="D63" s="35" t="s">
        <v>71</v>
      </c>
      <c r="E63" s="75">
        <f>300+60</f>
        <v>360</v>
      </c>
      <c r="F63" s="6">
        <v>3238</v>
      </c>
      <c r="G63" s="4" t="s">
        <v>18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</row>
    <row r="64" spans="1:83" s="5" customFormat="1" x14ac:dyDescent="0.25">
      <c r="A64" s="135"/>
      <c r="B64" s="28" t="s">
        <v>72</v>
      </c>
      <c r="C64" s="29"/>
      <c r="D64" s="30"/>
      <c r="E64" s="76">
        <f>SUM(E63)</f>
        <v>360</v>
      </c>
      <c r="F64" s="31"/>
      <c r="G64" s="32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</row>
    <row r="65" spans="1:83" s="5" customFormat="1" x14ac:dyDescent="0.25">
      <c r="A65" s="136" t="s">
        <v>323</v>
      </c>
      <c r="B65" s="34" t="s">
        <v>273</v>
      </c>
      <c r="C65" s="10">
        <v>85821130368</v>
      </c>
      <c r="D65" s="10" t="s">
        <v>27</v>
      </c>
      <c r="E65" s="75">
        <v>19.59</v>
      </c>
      <c r="F65" s="6">
        <v>3238</v>
      </c>
      <c r="G65" s="4" t="s">
        <v>18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</row>
    <row r="66" spans="1:83" s="5" customFormat="1" x14ac:dyDescent="0.25">
      <c r="A66" s="135"/>
      <c r="B66" s="28" t="s">
        <v>82</v>
      </c>
      <c r="C66" s="29"/>
      <c r="D66" s="30"/>
      <c r="E66" s="76">
        <f>SUM(E65)</f>
        <v>19.59</v>
      </c>
      <c r="F66" s="31"/>
      <c r="G66" s="32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1:83" s="5" customFormat="1" x14ac:dyDescent="0.25">
      <c r="A67" s="136" t="s">
        <v>323</v>
      </c>
      <c r="B67" s="34" t="s">
        <v>99</v>
      </c>
      <c r="C67" s="10">
        <v>98872214577</v>
      </c>
      <c r="D67" s="35" t="s">
        <v>73</v>
      </c>
      <c r="E67" s="75">
        <v>115</v>
      </c>
      <c r="F67" s="6">
        <v>3238</v>
      </c>
      <c r="G67" s="4" t="s">
        <v>18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</row>
    <row r="68" spans="1:83" s="5" customFormat="1" x14ac:dyDescent="0.25">
      <c r="A68" s="135"/>
      <c r="B68" s="28" t="s">
        <v>100</v>
      </c>
      <c r="C68" s="29"/>
      <c r="D68" s="30"/>
      <c r="E68" s="76">
        <f>SUM(E67)</f>
        <v>115</v>
      </c>
      <c r="F68" s="31"/>
      <c r="G68" s="32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</row>
    <row r="69" spans="1:83" s="5" customFormat="1" x14ac:dyDescent="0.25">
      <c r="A69" s="136" t="s">
        <v>323</v>
      </c>
      <c r="B69" s="2" t="s">
        <v>268</v>
      </c>
      <c r="C69" s="10">
        <v>50056328499</v>
      </c>
      <c r="D69" s="10" t="s">
        <v>27</v>
      </c>
      <c r="E69" s="77">
        <v>1395</v>
      </c>
      <c r="F69" s="6">
        <v>3239</v>
      </c>
      <c r="G69" s="4" t="s">
        <v>19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</row>
    <row r="70" spans="1:83" s="5" customFormat="1" x14ac:dyDescent="0.25">
      <c r="A70" s="135"/>
      <c r="B70" s="28" t="s">
        <v>57</v>
      </c>
      <c r="C70" s="29"/>
      <c r="D70" s="30"/>
      <c r="E70" s="76">
        <f>SUM(E69)</f>
        <v>1395</v>
      </c>
      <c r="F70" s="31"/>
      <c r="G70" s="32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</row>
    <row r="71" spans="1:83" s="5" customFormat="1" x14ac:dyDescent="0.25">
      <c r="A71" s="136" t="s">
        <v>323</v>
      </c>
      <c r="B71" s="2" t="s">
        <v>77</v>
      </c>
      <c r="C71" s="10">
        <v>83993960985</v>
      </c>
      <c r="D71" s="35" t="s">
        <v>25</v>
      </c>
      <c r="E71" s="75">
        <v>81.55</v>
      </c>
      <c r="F71" s="6">
        <v>3239</v>
      </c>
      <c r="G71" s="4" t="s">
        <v>19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</row>
    <row r="72" spans="1:83" s="5" customFormat="1" x14ac:dyDescent="0.25">
      <c r="A72" s="135"/>
      <c r="B72" s="28" t="s">
        <v>78</v>
      </c>
      <c r="C72" s="29"/>
      <c r="D72" s="30"/>
      <c r="E72" s="76">
        <f>SUM(E71)</f>
        <v>81.55</v>
      </c>
      <c r="F72" s="31"/>
      <c r="G72" s="3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</row>
    <row r="73" spans="1:83" s="5" customFormat="1" x14ac:dyDescent="0.25">
      <c r="A73" s="136" t="s">
        <v>323</v>
      </c>
      <c r="B73" s="2" t="s">
        <v>253</v>
      </c>
      <c r="C73" s="10">
        <v>67028344067</v>
      </c>
      <c r="D73" s="35" t="s">
        <v>50</v>
      </c>
      <c r="E73" s="75">
        <v>1404</v>
      </c>
      <c r="F73" s="6">
        <v>3239</v>
      </c>
      <c r="G73" s="4" t="s">
        <v>19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</row>
    <row r="74" spans="1:83" s="5" customFormat="1" x14ac:dyDescent="0.25">
      <c r="A74" s="135"/>
      <c r="B74" s="28" t="s">
        <v>79</v>
      </c>
      <c r="C74" s="29"/>
      <c r="D74" s="30"/>
      <c r="E74" s="76">
        <f>SUM(E73)</f>
        <v>1404</v>
      </c>
      <c r="F74" s="31"/>
      <c r="G74" s="32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</row>
    <row r="75" spans="1:83" s="5" customFormat="1" x14ac:dyDescent="0.25">
      <c r="A75" s="136" t="s">
        <v>323</v>
      </c>
      <c r="B75" s="2" t="s">
        <v>243</v>
      </c>
      <c r="C75" s="37" t="s">
        <v>90</v>
      </c>
      <c r="D75" s="35" t="s">
        <v>25</v>
      </c>
      <c r="E75" s="75">
        <v>161.29</v>
      </c>
      <c r="F75" s="6">
        <v>3239</v>
      </c>
      <c r="G75" s="4" t="s">
        <v>19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</row>
    <row r="76" spans="1:83" s="5" customFormat="1" x14ac:dyDescent="0.25">
      <c r="A76" s="135"/>
      <c r="B76" s="28" t="s">
        <v>80</v>
      </c>
      <c r="C76" s="29"/>
      <c r="D76" s="30"/>
      <c r="E76" s="76">
        <f>SUM(E75)</f>
        <v>161.29</v>
      </c>
      <c r="F76" s="31"/>
      <c r="G76" s="32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</row>
    <row r="77" spans="1:83" s="5" customFormat="1" x14ac:dyDescent="0.25">
      <c r="A77" s="136" t="s">
        <v>323</v>
      </c>
      <c r="B77" s="2" t="s">
        <v>88</v>
      </c>
      <c r="C77" s="10">
        <v>44537034108</v>
      </c>
      <c r="D77" s="35" t="s">
        <v>25</v>
      </c>
      <c r="E77" s="75">
        <v>622.14</v>
      </c>
      <c r="F77" s="6">
        <v>3239</v>
      </c>
      <c r="G77" s="4" t="s">
        <v>19</v>
      </c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</row>
    <row r="78" spans="1:83" s="5" customFormat="1" x14ac:dyDescent="0.25">
      <c r="A78" s="135"/>
      <c r="B78" s="28" t="s">
        <v>89</v>
      </c>
      <c r="C78" s="29"/>
      <c r="D78" s="30"/>
      <c r="E78" s="76">
        <f>SUM(E77)</f>
        <v>622.14</v>
      </c>
      <c r="F78" s="31"/>
      <c r="G78" s="32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</row>
    <row r="79" spans="1:83" s="5" customFormat="1" x14ac:dyDescent="0.25">
      <c r="A79" s="136" t="s">
        <v>323</v>
      </c>
      <c r="B79" s="214" t="s">
        <v>468</v>
      </c>
      <c r="C79" s="10">
        <v>62226620908</v>
      </c>
      <c r="D79" s="10" t="s">
        <v>27</v>
      </c>
      <c r="E79" s="73">
        <v>328.05</v>
      </c>
      <c r="F79" s="6">
        <v>3293</v>
      </c>
      <c r="G79" s="4" t="s">
        <v>20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</row>
    <row r="80" spans="1:83" s="5" customFormat="1" x14ac:dyDescent="0.25">
      <c r="A80" s="135"/>
      <c r="B80" s="28" t="s">
        <v>58</v>
      </c>
      <c r="C80" s="29"/>
      <c r="D80" s="30"/>
      <c r="E80" s="74">
        <f>SUM(E79)</f>
        <v>328.05</v>
      </c>
      <c r="F80" s="31"/>
      <c r="G80" s="32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1:83" s="5" customFormat="1" x14ac:dyDescent="0.25">
      <c r="A81" s="136" t="s">
        <v>323</v>
      </c>
      <c r="B81" s="2" t="s">
        <v>52</v>
      </c>
      <c r="C81" s="10">
        <v>25975412650</v>
      </c>
      <c r="D81" s="10" t="s">
        <v>25</v>
      </c>
      <c r="E81" s="75">
        <v>2548.12</v>
      </c>
      <c r="F81" s="6">
        <v>3293</v>
      </c>
      <c r="G81" s="4" t="s">
        <v>20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</row>
    <row r="82" spans="1:83" s="5" customFormat="1" x14ac:dyDescent="0.25">
      <c r="A82" s="135"/>
      <c r="B82" s="28" t="s">
        <v>53</v>
      </c>
      <c r="C82" s="29"/>
      <c r="D82" s="30"/>
      <c r="E82" s="76">
        <f>SUM(E81)</f>
        <v>2548.12</v>
      </c>
      <c r="F82" s="31"/>
      <c r="G82" s="3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</row>
    <row r="83" spans="1:83" s="5" customFormat="1" x14ac:dyDescent="0.25">
      <c r="A83" s="136" t="s">
        <v>323</v>
      </c>
      <c r="B83" s="2" t="s">
        <v>59</v>
      </c>
      <c r="C83" s="24">
        <v>22874515170</v>
      </c>
      <c r="D83" s="10" t="s">
        <v>25</v>
      </c>
      <c r="E83" s="77">
        <v>70.25</v>
      </c>
      <c r="F83" s="6">
        <v>3295</v>
      </c>
      <c r="G83" s="4" t="s">
        <v>21</v>
      </c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</row>
    <row r="84" spans="1:83" s="5" customFormat="1" x14ac:dyDescent="0.25">
      <c r="A84" s="135"/>
      <c r="B84" s="28" t="s">
        <v>60</v>
      </c>
      <c r="C84" s="126"/>
      <c r="D84" s="30"/>
      <c r="E84" s="76">
        <f>SUM(E83)</f>
        <v>70.25</v>
      </c>
      <c r="F84" s="31"/>
      <c r="G84" s="32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</row>
    <row r="85" spans="1:83" s="5" customFormat="1" x14ac:dyDescent="0.25">
      <c r="A85" s="136" t="s">
        <v>323</v>
      </c>
      <c r="B85" s="2" t="s">
        <v>62</v>
      </c>
      <c r="C85" s="24">
        <v>71642207963</v>
      </c>
      <c r="D85" s="10" t="s">
        <v>27</v>
      </c>
      <c r="E85" s="77">
        <v>214</v>
      </c>
      <c r="F85" s="6">
        <v>4221</v>
      </c>
      <c r="G85" s="4" t="s">
        <v>61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</row>
    <row r="86" spans="1:83" s="5" customFormat="1" x14ac:dyDescent="0.25">
      <c r="A86" s="135"/>
      <c r="B86" s="28" t="s">
        <v>63</v>
      </c>
      <c r="C86" s="126"/>
      <c r="D86" s="30"/>
      <c r="E86" s="76">
        <f>SUM(E85)</f>
        <v>214</v>
      </c>
      <c r="F86" s="31"/>
      <c r="G86" s="32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</row>
    <row r="87" spans="1:83" s="5" customFormat="1" x14ac:dyDescent="0.25">
      <c r="A87" s="136" t="s">
        <v>323</v>
      </c>
      <c r="B87" s="46" t="s">
        <v>103</v>
      </c>
      <c r="C87" s="99">
        <v>61395607720</v>
      </c>
      <c r="D87" s="48" t="s">
        <v>107</v>
      </c>
      <c r="E87" s="79">
        <v>11.03</v>
      </c>
      <c r="F87" s="6">
        <v>3293</v>
      </c>
      <c r="G87" s="4" t="s">
        <v>20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</row>
    <row r="88" spans="1:83" s="5" customFormat="1" x14ac:dyDescent="0.25">
      <c r="A88" s="135"/>
      <c r="B88" s="28" t="s">
        <v>104</v>
      </c>
      <c r="C88" s="126"/>
      <c r="D88" s="30"/>
      <c r="E88" s="76">
        <f>E87</f>
        <v>11.03</v>
      </c>
      <c r="F88" s="31"/>
      <c r="G88" s="32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1:83" s="5" customFormat="1" x14ac:dyDescent="0.25">
      <c r="A89" s="136" t="s">
        <v>323</v>
      </c>
      <c r="B89" s="46" t="s">
        <v>105</v>
      </c>
      <c r="C89" s="99">
        <v>91194726861</v>
      </c>
      <c r="D89" s="48" t="s">
        <v>27</v>
      </c>
      <c r="E89" s="79">
        <v>353.75</v>
      </c>
      <c r="F89" s="49">
        <v>3213</v>
      </c>
      <c r="G89" s="12" t="s">
        <v>24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</row>
    <row r="90" spans="1:83" s="5" customFormat="1" x14ac:dyDescent="0.25">
      <c r="A90" s="135"/>
      <c r="B90" s="42" t="s">
        <v>106</v>
      </c>
      <c r="C90" s="173"/>
      <c r="D90" s="44"/>
      <c r="E90" s="80">
        <f>E89</f>
        <v>353.75</v>
      </c>
      <c r="F90" s="45"/>
      <c r="G90" s="56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</row>
    <row r="91" spans="1:83" s="5" customFormat="1" x14ac:dyDescent="0.25">
      <c r="A91" s="136" t="s">
        <v>323</v>
      </c>
      <c r="B91" s="46" t="s">
        <v>112</v>
      </c>
      <c r="C91" s="99">
        <v>46108893754</v>
      </c>
      <c r="D91" s="48" t="s">
        <v>27</v>
      </c>
      <c r="E91" s="79">
        <v>14.49</v>
      </c>
      <c r="F91" s="6">
        <v>3293</v>
      </c>
      <c r="G91" s="4" t="s">
        <v>20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</row>
    <row r="92" spans="1:83" s="5" customFormat="1" x14ac:dyDescent="0.25">
      <c r="A92" s="135"/>
      <c r="B92" s="42" t="s">
        <v>113</v>
      </c>
      <c r="C92" s="173"/>
      <c r="D92" s="44"/>
      <c r="E92" s="80">
        <f>SUM(E91)</f>
        <v>14.49</v>
      </c>
      <c r="F92" s="45"/>
      <c r="G92" s="56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</row>
    <row r="93" spans="1:83" s="5" customFormat="1" x14ac:dyDescent="0.25">
      <c r="A93" s="136" t="s">
        <v>323</v>
      </c>
      <c r="B93" s="46" t="s">
        <v>110</v>
      </c>
      <c r="C93" s="99">
        <v>64546066176</v>
      </c>
      <c r="D93" s="48" t="s">
        <v>27</v>
      </c>
      <c r="E93" s="79">
        <v>20.18</v>
      </c>
      <c r="F93" s="49">
        <v>3221</v>
      </c>
      <c r="G93" s="4" t="s">
        <v>9</v>
      </c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</row>
    <row r="94" spans="1:83" s="5" customFormat="1" x14ac:dyDescent="0.25">
      <c r="A94" s="135"/>
      <c r="B94" s="42" t="s">
        <v>111</v>
      </c>
      <c r="C94" s="173"/>
      <c r="D94" s="44"/>
      <c r="E94" s="80">
        <f>SUM(E93)</f>
        <v>20.18</v>
      </c>
      <c r="F94" s="45"/>
      <c r="G94" s="56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</row>
    <row r="95" spans="1:83" s="5" customFormat="1" x14ac:dyDescent="0.25">
      <c r="A95" s="136" t="s">
        <v>323</v>
      </c>
      <c r="B95" s="46" t="s">
        <v>108</v>
      </c>
      <c r="C95" s="99">
        <v>40518747839</v>
      </c>
      <c r="D95" s="48" t="s">
        <v>25</v>
      </c>
      <c r="E95" s="79">
        <v>6.83</v>
      </c>
      <c r="F95" s="47">
        <v>3224</v>
      </c>
      <c r="G95" s="4" t="s">
        <v>11</v>
      </c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</row>
    <row r="96" spans="1:83" s="5" customFormat="1" x14ac:dyDescent="0.25">
      <c r="A96" s="135"/>
      <c r="B96" s="28" t="s">
        <v>109</v>
      </c>
      <c r="C96" s="126"/>
      <c r="D96" s="30"/>
      <c r="E96" s="76">
        <f>SUM(E95)</f>
        <v>6.83</v>
      </c>
      <c r="F96" s="29"/>
      <c r="G96" s="32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</row>
    <row r="97" spans="1:83" s="5" customFormat="1" x14ac:dyDescent="0.25">
      <c r="A97" s="136" t="s">
        <v>323</v>
      </c>
      <c r="B97" s="46" t="s">
        <v>116</v>
      </c>
      <c r="C97" s="99">
        <v>52508873833</v>
      </c>
      <c r="D97" s="48" t="s">
        <v>25</v>
      </c>
      <c r="E97" s="79">
        <v>256.29000000000002</v>
      </c>
      <c r="F97" s="47">
        <v>3431</v>
      </c>
      <c r="G97" s="57" t="s">
        <v>23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</row>
    <row r="98" spans="1:83" s="5" customFormat="1" x14ac:dyDescent="0.25">
      <c r="A98" s="135"/>
      <c r="B98" s="28" t="s">
        <v>117</v>
      </c>
      <c r="C98" s="126"/>
      <c r="D98" s="30"/>
      <c r="E98" s="76">
        <f>SUM(E97)</f>
        <v>256.29000000000002</v>
      </c>
      <c r="F98" s="29"/>
      <c r="G98" s="32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</row>
    <row r="99" spans="1:83" s="5" customFormat="1" x14ac:dyDescent="0.25">
      <c r="A99" s="136" t="s">
        <v>323</v>
      </c>
      <c r="B99" s="60" t="s">
        <v>120</v>
      </c>
      <c r="C99" s="62" t="s">
        <v>122</v>
      </c>
      <c r="D99" s="35" t="s">
        <v>121</v>
      </c>
      <c r="E99" s="75">
        <v>1525.9</v>
      </c>
      <c r="F99" s="61">
        <v>3213</v>
      </c>
      <c r="G99" s="12" t="s">
        <v>24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</row>
    <row r="100" spans="1:83" s="5" customFormat="1" x14ac:dyDescent="0.25">
      <c r="A100" s="136" t="s">
        <v>323</v>
      </c>
      <c r="B100" s="60" t="s">
        <v>120</v>
      </c>
      <c r="C100" s="62" t="s">
        <v>122</v>
      </c>
      <c r="D100" s="35" t="s">
        <v>121</v>
      </c>
      <c r="E100" s="75">
        <v>1890.24</v>
      </c>
      <c r="F100" s="61">
        <v>3213</v>
      </c>
      <c r="G100" s="63" t="s">
        <v>24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</row>
    <row r="101" spans="1:83" s="5" customFormat="1" x14ac:dyDescent="0.25">
      <c r="A101" s="135"/>
      <c r="B101" s="28" t="s">
        <v>123</v>
      </c>
      <c r="C101" s="126"/>
      <c r="D101" s="30"/>
      <c r="E101" s="76">
        <f>SUM(E99:E100)</f>
        <v>3416.1400000000003</v>
      </c>
      <c r="F101" s="29"/>
      <c r="G101" s="32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</row>
    <row r="102" spans="1:83" s="5" customFormat="1" x14ac:dyDescent="0.25">
      <c r="A102" s="136" t="s">
        <v>323</v>
      </c>
      <c r="B102" s="34" t="s">
        <v>124</v>
      </c>
      <c r="C102" s="62" t="s">
        <v>122</v>
      </c>
      <c r="D102" s="35" t="s">
        <v>125</v>
      </c>
      <c r="E102" s="75">
        <v>2490</v>
      </c>
      <c r="F102" s="61">
        <v>3235</v>
      </c>
      <c r="G102" s="64" t="s">
        <v>17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</row>
    <row r="103" spans="1:83" s="5" customFormat="1" x14ac:dyDescent="0.25">
      <c r="A103" s="135"/>
      <c r="B103" s="28" t="s">
        <v>126</v>
      </c>
      <c r="C103" s="126"/>
      <c r="D103" s="30"/>
      <c r="E103" s="76">
        <f>SUM(E102)</f>
        <v>2490</v>
      </c>
      <c r="F103" s="29"/>
      <c r="G103" s="32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</row>
    <row r="104" spans="1:83" s="5" customFormat="1" x14ac:dyDescent="0.25">
      <c r="A104" s="136" t="s">
        <v>323</v>
      </c>
      <c r="B104" s="34" t="s">
        <v>127</v>
      </c>
      <c r="C104" s="33">
        <v>29362779669</v>
      </c>
      <c r="D104" s="35" t="s">
        <v>25</v>
      </c>
      <c r="E104" s="75">
        <v>134.1</v>
      </c>
      <c r="F104" s="6">
        <v>3293</v>
      </c>
      <c r="G104" s="4" t="s">
        <v>20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</row>
    <row r="105" spans="1:83" s="5" customFormat="1" x14ac:dyDescent="0.25">
      <c r="A105" s="135"/>
      <c r="B105" s="28" t="s">
        <v>130</v>
      </c>
      <c r="C105" s="126"/>
      <c r="D105" s="30"/>
      <c r="E105" s="76">
        <f>SUM(E104)</f>
        <v>134.1</v>
      </c>
      <c r="F105" s="29"/>
      <c r="G105" s="32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</row>
    <row r="106" spans="1:83" s="5" customFormat="1" x14ac:dyDescent="0.25">
      <c r="A106" s="136" t="s">
        <v>323</v>
      </c>
      <c r="B106" s="34" t="s">
        <v>129</v>
      </c>
      <c r="C106" s="33" t="s">
        <v>122</v>
      </c>
      <c r="D106" s="35" t="s">
        <v>27</v>
      </c>
      <c r="E106" s="75">
        <v>26.54</v>
      </c>
      <c r="F106" s="3">
        <v>3295</v>
      </c>
      <c r="G106" s="4" t="s">
        <v>21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</row>
    <row r="107" spans="1:83" s="5" customFormat="1" x14ac:dyDescent="0.25">
      <c r="A107" s="136" t="s">
        <v>323</v>
      </c>
      <c r="B107" s="46" t="s">
        <v>129</v>
      </c>
      <c r="C107" s="99" t="s">
        <v>122</v>
      </c>
      <c r="D107" s="48" t="s">
        <v>27</v>
      </c>
      <c r="E107" s="79">
        <v>560</v>
      </c>
      <c r="F107" s="3">
        <v>3295</v>
      </c>
      <c r="G107" s="4" t="s">
        <v>21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</row>
    <row r="108" spans="1:83" s="5" customFormat="1" x14ac:dyDescent="0.25">
      <c r="A108" s="135"/>
      <c r="B108" s="91" t="s">
        <v>131</v>
      </c>
      <c r="C108" s="174"/>
      <c r="D108" s="92"/>
      <c r="E108" s="93">
        <f>SUM(E106:E107)</f>
        <v>586.54</v>
      </c>
      <c r="F108" s="92"/>
      <c r="G108" s="94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</row>
    <row r="109" spans="1:83" s="5" customFormat="1" x14ac:dyDescent="0.25">
      <c r="A109" s="136" t="s">
        <v>323</v>
      </c>
      <c r="B109" s="95" t="s">
        <v>132</v>
      </c>
      <c r="C109" s="96" t="s">
        <v>122</v>
      </c>
      <c r="D109" s="96" t="s">
        <v>134</v>
      </c>
      <c r="E109" s="97">
        <v>198.51</v>
      </c>
      <c r="F109" s="61">
        <v>3213</v>
      </c>
      <c r="G109" s="63" t="s">
        <v>24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</row>
    <row r="110" spans="1:83" s="5" customFormat="1" x14ac:dyDescent="0.25">
      <c r="A110" s="135"/>
      <c r="B110" s="85" t="s">
        <v>133</v>
      </c>
      <c r="C110" s="175"/>
      <c r="D110" s="86"/>
      <c r="E110" s="87">
        <f>SUM(E109)</f>
        <v>198.51</v>
      </c>
      <c r="F110" s="86"/>
      <c r="G110" s="88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</row>
    <row r="111" spans="1:83" s="5" customFormat="1" x14ac:dyDescent="0.25">
      <c r="A111" s="136" t="s">
        <v>323</v>
      </c>
      <c r="B111" s="95" t="s">
        <v>137</v>
      </c>
      <c r="C111" s="96">
        <v>82521622298</v>
      </c>
      <c r="D111" s="96" t="s">
        <v>25</v>
      </c>
      <c r="E111" s="97">
        <v>22.8</v>
      </c>
      <c r="F111" s="89">
        <v>3299</v>
      </c>
      <c r="G111" s="90" t="s">
        <v>136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</row>
    <row r="112" spans="1:83" s="5" customFormat="1" x14ac:dyDescent="0.25">
      <c r="A112" s="135"/>
      <c r="B112" s="85" t="s">
        <v>138</v>
      </c>
      <c r="C112" s="175"/>
      <c r="D112" s="86"/>
      <c r="E112" s="87">
        <f>SUM(E111)</f>
        <v>22.8</v>
      </c>
      <c r="F112" s="86"/>
      <c r="G112" s="88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</row>
    <row r="113" spans="1:83" s="5" customFormat="1" x14ac:dyDescent="0.25">
      <c r="A113" s="136" t="s">
        <v>323</v>
      </c>
      <c r="B113" s="95" t="s">
        <v>139</v>
      </c>
      <c r="C113" s="96" t="s">
        <v>141</v>
      </c>
      <c r="D113" s="96" t="s">
        <v>73</v>
      </c>
      <c r="E113" s="97">
        <v>6.37</v>
      </c>
      <c r="F113" s="89">
        <v>3299</v>
      </c>
      <c r="G113" s="90" t="s">
        <v>136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</row>
    <row r="114" spans="1:83" s="5" customFormat="1" x14ac:dyDescent="0.25">
      <c r="A114" s="137"/>
      <c r="B114" s="84" t="s">
        <v>140</v>
      </c>
      <c r="C114" s="81"/>
      <c r="D114" s="81"/>
      <c r="E114" s="83">
        <f>SUM(E113)</f>
        <v>6.37</v>
      </c>
      <c r="F114" s="81"/>
      <c r="G114" s="82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</row>
    <row r="115" spans="1:83" s="5" customFormat="1" ht="30" customHeight="1" thickBot="1" x14ac:dyDescent="0.3">
      <c r="A115" s="139"/>
      <c r="B115" s="289" t="s">
        <v>8</v>
      </c>
      <c r="C115" s="290"/>
      <c r="D115" s="290"/>
      <c r="E115" s="133">
        <f>E9+E11+E13+E15+E17+E25+E27+E33+E41+E43+E51+E58+E60+E62+E70+E80+E84+E86+E82+E72+E64+E19+E35+E45+E78+E76+E74+E68+E66+E56+E54+E49+E47+E39+E37+E31+E29+E21+E88+E90+E92+E94+E96+E98+E101+E103+E105+E108+E110+E112+E114</f>
        <v>28747.45</v>
      </c>
      <c r="F115" s="291"/>
      <c r="G115" s="292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</row>
    <row r="116" spans="1:83" s="5" customFormat="1" ht="15.75" thickTop="1" x14ac:dyDescent="0.25">
      <c r="A116" s="151" t="s">
        <v>325</v>
      </c>
      <c r="B116" s="154" t="s">
        <v>210</v>
      </c>
      <c r="C116" s="177">
        <v>50467974870</v>
      </c>
      <c r="D116" s="155" t="s">
        <v>211</v>
      </c>
      <c r="E116" s="156">
        <v>1254.6199999999999</v>
      </c>
      <c r="F116" s="157">
        <v>3221</v>
      </c>
      <c r="G116" s="158" t="s">
        <v>9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</row>
    <row r="117" spans="1:83" s="5" customFormat="1" x14ac:dyDescent="0.25">
      <c r="A117" s="142"/>
      <c r="B117" s="116" t="s">
        <v>212</v>
      </c>
      <c r="C117" s="176"/>
      <c r="D117" s="14"/>
      <c r="E117" s="69">
        <f>SUM(E116)</f>
        <v>1254.6199999999999</v>
      </c>
      <c r="F117" s="15"/>
      <c r="G117" s="1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</row>
    <row r="118" spans="1:83" s="5" customFormat="1" x14ac:dyDescent="0.25">
      <c r="A118" s="136" t="s">
        <v>325</v>
      </c>
      <c r="B118" s="115" t="s">
        <v>213</v>
      </c>
      <c r="C118" s="24">
        <v>35157069592</v>
      </c>
      <c r="D118" s="10" t="s">
        <v>35</v>
      </c>
      <c r="E118" s="70">
        <v>1059.07</v>
      </c>
      <c r="F118" s="3">
        <v>3221</v>
      </c>
      <c r="G118" s="4" t="s">
        <v>9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</row>
    <row r="119" spans="1:83" s="5" customFormat="1" x14ac:dyDescent="0.25">
      <c r="A119" s="142"/>
      <c r="B119" s="116" t="s">
        <v>46</v>
      </c>
      <c r="C119" s="176"/>
      <c r="D119" s="14"/>
      <c r="E119" s="69">
        <f>SUM(E118)</f>
        <v>1059.07</v>
      </c>
      <c r="F119" s="15"/>
      <c r="G119" s="1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</row>
    <row r="120" spans="1:83" s="5" customFormat="1" x14ac:dyDescent="0.25">
      <c r="A120" s="136" t="s">
        <v>325</v>
      </c>
      <c r="B120" s="115" t="s">
        <v>214</v>
      </c>
      <c r="C120" s="24">
        <v>59756794066</v>
      </c>
      <c r="D120" s="10" t="s">
        <v>25</v>
      </c>
      <c r="E120" s="70">
        <v>173</v>
      </c>
      <c r="F120" s="3">
        <v>3221</v>
      </c>
      <c r="G120" s="4" t="s">
        <v>9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</row>
    <row r="121" spans="1:83" s="5" customFormat="1" x14ac:dyDescent="0.25">
      <c r="A121" s="142"/>
      <c r="B121" s="39" t="s">
        <v>215</v>
      </c>
      <c r="C121" s="176"/>
      <c r="D121" s="14"/>
      <c r="E121" s="69">
        <f>SUM(E120)</f>
        <v>173</v>
      </c>
      <c r="F121" s="15"/>
      <c r="G121" s="1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</row>
    <row r="122" spans="1:83" s="5" customFormat="1" x14ac:dyDescent="0.25">
      <c r="A122" s="136" t="s">
        <v>325</v>
      </c>
      <c r="B122" s="38" t="s">
        <v>216</v>
      </c>
      <c r="C122" s="24">
        <v>21270210680</v>
      </c>
      <c r="D122" s="10" t="s">
        <v>25</v>
      </c>
      <c r="E122" s="70">
        <v>2493.4699999999998</v>
      </c>
      <c r="F122" s="3">
        <v>3221</v>
      </c>
      <c r="G122" s="4" t="s">
        <v>9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</row>
    <row r="123" spans="1:83" s="5" customFormat="1" x14ac:dyDescent="0.25">
      <c r="A123" s="142"/>
      <c r="B123" s="39" t="s">
        <v>217</v>
      </c>
      <c r="C123" s="176"/>
      <c r="D123" s="13"/>
      <c r="E123" s="72">
        <f>SUM(E122)</f>
        <v>2493.4699999999998</v>
      </c>
      <c r="F123" s="15"/>
      <c r="G123" s="1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</row>
    <row r="124" spans="1:83" x14ac:dyDescent="0.25">
      <c r="A124" s="136" t="s">
        <v>325</v>
      </c>
      <c r="B124" s="38" t="s">
        <v>218</v>
      </c>
      <c r="C124" s="24">
        <v>58843087891</v>
      </c>
      <c r="D124" s="24" t="s">
        <v>27</v>
      </c>
      <c r="E124" s="117">
        <v>46.8</v>
      </c>
      <c r="F124" s="3">
        <v>3221</v>
      </c>
      <c r="G124" s="4" t="s">
        <v>9</v>
      </c>
    </row>
    <row r="125" spans="1:83" s="5" customFormat="1" x14ac:dyDescent="0.25">
      <c r="A125" s="142"/>
      <c r="B125" s="28" t="s">
        <v>219</v>
      </c>
      <c r="C125" s="176"/>
      <c r="D125" s="21"/>
      <c r="E125" s="76">
        <f>SUM(E124)</f>
        <v>46.8</v>
      </c>
      <c r="F125" s="22"/>
      <c r="G125" s="23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</row>
    <row r="126" spans="1:83" s="5" customFormat="1" x14ac:dyDescent="0.25">
      <c r="A126" s="136" t="s">
        <v>325</v>
      </c>
      <c r="B126" s="38" t="s">
        <v>220</v>
      </c>
      <c r="C126" s="24">
        <v>71474870971</v>
      </c>
      <c r="D126" s="118" t="s">
        <v>222</v>
      </c>
      <c r="E126" s="75">
        <v>15.45</v>
      </c>
      <c r="F126" s="3">
        <v>3221</v>
      </c>
      <c r="G126" s="4" t="s">
        <v>9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</row>
    <row r="127" spans="1:83" s="5" customFormat="1" x14ac:dyDescent="0.25">
      <c r="A127" s="142"/>
      <c r="B127" s="39" t="s">
        <v>221</v>
      </c>
      <c r="C127" s="176"/>
      <c r="D127" s="21"/>
      <c r="E127" s="76">
        <f>SUM(E126)</f>
        <v>15.45</v>
      </c>
      <c r="F127" s="22"/>
      <c r="G127" s="23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</row>
    <row r="128" spans="1:83" x14ac:dyDescent="0.25">
      <c r="A128" s="136" t="s">
        <v>325</v>
      </c>
      <c r="B128" s="2" t="s">
        <v>129</v>
      </c>
      <c r="C128" s="24" t="s">
        <v>122</v>
      </c>
      <c r="D128" s="33" t="s">
        <v>27</v>
      </c>
      <c r="E128" s="77">
        <v>66.36</v>
      </c>
      <c r="F128" s="3">
        <v>3221</v>
      </c>
      <c r="G128" s="4" t="s">
        <v>9</v>
      </c>
    </row>
    <row r="129" spans="1:83" s="5" customFormat="1" x14ac:dyDescent="0.25">
      <c r="A129" s="142"/>
      <c r="B129" s="28" t="s">
        <v>131</v>
      </c>
      <c r="C129" s="126"/>
      <c r="D129" s="29"/>
      <c r="E129" s="76">
        <f>SUM(E128)</f>
        <v>66.36</v>
      </c>
      <c r="F129" s="31"/>
      <c r="G129" s="32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</row>
    <row r="130" spans="1:83" s="5" customFormat="1" x14ac:dyDescent="0.25">
      <c r="A130" s="136" t="s">
        <v>325</v>
      </c>
      <c r="B130" s="34" t="s">
        <v>231</v>
      </c>
      <c r="C130" s="24">
        <v>90085791597</v>
      </c>
      <c r="D130" s="33" t="s">
        <v>25</v>
      </c>
      <c r="E130" s="75">
        <v>453.75</v>
      </c>
      <c r="F130" s="3">
        <v>3221</v>
      </c>
      <c r="G130" s="4" t="s">
        <v>9</v>
      </c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</row>
    <row r="131" spans="1:83" s="5" customFormat="1" x14ac:dyDescent="0.25">
      <c r="A131" s="136" t="s">
        <v>325</v>
      </c>
      <c r="B131" s="34" t="s">
        <v>231</v>
      </c>
      <c r="C131" s="24">
        <v>90085791597</v>
      </c>
      <c r="D131" s="33" t="s">
        <v>25</v>
      </c>
      <c r="E131" s="75">
        <v>524.51</v>
      </c>
      <c r="F131" s="6">
        <v>3224</v>
      </c>
      <c r="G131" s="64" t="s">
        <v>11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</row>
    <row r="132" spans="1:83" s="5" customFormat="1" x14ac:dyDescent="0.25">
      <c r="A132" s="136" t="s">
        <v>325</v>
      </c>
      <c r="B132" s="34" t="s">
        <v>231</v>
      </c>
      <c r="C132" s="24">
        <v>90085791597</v>
      </c>
      <c r="D132" s="33" t="s">
        <v>25</v>
      </c>
      <c r="E132" s="75">
        <v>411.78</v>
      </c>
      <c r="F132" s="6">
        <v>3293</v>
      </c>
      <c r="G132" s="4" t="s">
        <v>20</v>
      </c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</row>
    <row r="133" spans="1:83" s="5" customFormat="1" x14ac:dyDescent="0.25">
      <c r="A133" s="142"/>
      <c r="B133" s="28" t="s">
        <v>232</v>
      </c>
      <c r="C133" s="126"/>
      <c r="D133" s="29"/>
      <c r="E133" s="76">
        <f>SUM(E130:E132)</f>
        <v>1390.04</v>
      </c>
      <c r="F133" s="31"/>
      <c r="G133" s="32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</row>
    <row r="134" spans="1:83" x14ac:dyDescent="0.25">
      <c r="A134" s="136" t="s">
        <v>325</v>
      </c>
      <c r="B134" s="2" t="s">
        <v>223</v>
      </c>
      <c r="C134" s="24">
        <v>78755598868</v>
      </c>
      <c r="D134" s="10" t="s">
        <v>25</v>
      </c>
      <c r="E134" s="77">
        <v>10088.64</v>
      </c>
      <c r="F134" s="6">
        <v>3234</v>
      </c>
      <c r="G134" s="4" t="s">
        <v>16</v>
      </c>
    </row>
    <row r="135" spans="1:83" s="5" customFormat="1" x14ac:dyDescent="0.25">
      <c r="A135" s="142"/>
      <c r="B135" s="28" t="s">
        <v>224</v>
      </c>
      <c r="C135" s="176"/>
      <c r="D135" s="13"/>
      <c r="E135" s="76">
        <f>SUM(E134)</f>
        <v>10088.64</v>
      </c>
      <c r="F135" s="22"/>
      <c r="G135" s="23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</row>
    <row r="136" spans="1:83" x14ac:dyDescent="0.25">
      <c r="A136" s="136" t="s">
        <v>325</v>
      </c>
      <c r="B136" s="2" t="s">
        <v>225</v>
      </c>
      <c r="C136" s="24">
        <v>14740285506</v>
      </c>
      <c r="D136" s="10" t="s">
        <v>25</v>
      </c>
      <c r="E136" s="77">
        <v>1219.1600000000001</v>
      </c>
      <c r="F136" s="6">
        <v>3232</v>
      </c>
      <c r="G136" s="4" t="s">
        <v>14</v>
      </c>
    </row>
    <row r="137" spans="1:83" s="5" customFormat="1" x14ac:dyDescent="0.25">
      <c r="A137" s="142"/>
      <c r="B137" s="28" t="s">
        <v>226</v>
      </c>
      <c r="C137" s="126"/>
      <c r="D137" s="30"/>
      <c r="E137" s="76">
        <f>SUM(E136)</f>
        <v>1219.1600000000001</v>
      </c>
      <c r="F137" s="31"/>
      <c r="G137" s="32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</row>
    <row r="138" spans="1:83" s="5" customFormat="1" x14ac:dyDescent="0.25">
      <c r="A138" s="136" t="s">
        <v>325</v>
      </c>
      <c r="B138" s="34" t="s">
        <v>227</v>
      </c>
      <c r="C138" s="24">
        <v>60845511600</v>
      </c>
      <c r="D138" s="10" t="s">
        <v>25</v>
      </c>
      <c r="E138" s="77">
        <v>1473.2</v>
      </c>
      <c r="F138" s="6">
        <v>3239</v>
      </c>
      <c r="G138" s="4" t="s">
        <v>19</v>
      </c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</row>
    <row r="139" spans="1:83" s="5" customFormat="1" x14ac:dyDescent="0.25">
      <c r="A139" s="142"/>
      <c r="B139" s="28" t="s">
        <v>228</v>
      </c>
      <c r="C139" s="126"/>
      <c r="D139" s="30"/>
      <c r="E139" s="76">
        <f>SUM(E138)</f>
        <v>1473.2</v>
      </c>
      <c r="F139" s="31"/>
      <c r="G139" s="32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</row>
    <row r="140" spans="1:83" s="5" customFormat="1" x14ac:dyDescent="0.25">
      <c r="A140" s="136" t="s">
        <v>325</v>
      </c>
      <c r="B140" s="34" t="s">
        <v>229</v>
      </c>
      <c r="C140" s="24">
        <v>70914161709</v>
      </c>
      <c r="D140" s="10" t="s">
        <v>25</v>
      </c>
      <c r="E140" s="75">
        <v>380</v>
      </c>
      <c r="F140" s="119">
        <v>3224</v>
      </c>
      <c r="G140" s="64" t="s">
        <v>11</v>
      </c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</row>
    <row r="141" spans="1:83" s="5" customFormat="1" x14ac:dyDescent="0.25">
      <c r="A141" s="136" t="s">
        <v>325</v>
      </c>
      <c r="B141" s="34" t="s">
        <v>229</v>
      </c>
      <c r="C141" s="24">
        <v>70914161709</v>
      </c>
      <c r="D141" s="10" t="s">
        <v>25</v>
      </c>
      <c r="E141" s="75">
        <v>637.5</v>
      </c>
      <c r="F141" s="6">
        <v>3237</v>
      </c>
      <c r="G141" s="4" t="s">
        <v>51</v>
      </c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</row>
    <row r="142" spans="1:83" s="5" customFormat="1" x14ac:dyDescent="0.25">
      <c r="A142" s="142"/>
      <c r="B142" s="28" t="s">
        <v>230</v>
      </c>
      <c r="C142" s="126"/>
      <c r="D142" s="30"/>
      <c r="E142" s="76">
        <f>SUM(E140:E141)</f>
        <v>1017.5</v>
      </c>
      <c r="F142" s="31"/>
      <c r="G142" s="3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</row>
    <row r="143" spans="1:83" x14ac:dyDescent="0.25">
      <c r="A143" s="136" t="s">
        <v>325</v>
      </c>
      <c r="B143" s="2" t="s">
        <v>233</v>
      </c>
      <c r="C143" s="24">
        <v>12492147815</v>
      </c>
      <c r="D143" s="10" t="s">
        <v>25</v>
      </c>
      <c r="E143" s="77">
        <v>132.1</v>
      </c>
      <c r="F143" s="6">
        <v>3235</v>
      </c>
      <c r="G143" s="4" t="s">
        <v>17</v>
      </c>
    </row>
    <row r="144" spans="1:83" s="5" customFormat="1" x14ac:dyDescent="0.25">
      <c r="A144" s="142"/>
      <c r="B144" s="28" t="s">
        <v>234</v>
      </c>
      <c r="C144" s="126"/>
      <c r="D144" s="30"/>
      <c r="E144" s="76">
        <f>SUM(E143)</f>
        <v>132.1</v>
      </c>
      <c r="F144" s="31"/>
      <c r="G144" s="32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</row>
    <row r="145" spans="1:83" s="5" customFormat="1" x14ac:dyDescent="0.25">
      <c r="A145" s="136" t="s">
        <v>325</v>
      </c>
      <c r="B145" s="2" t="s">
        <v>236</v>
      </c>
      <c r="C145" s="24">
        <v>53769098448</v>
      </c>
      <c r="D145" s="35" t="s">
        <v>25</v>
      </c>
      <c r="E145" s="75">
        <v>149</v>
      </c>
      <c r="F145" s="6">
        <v>3225</v>
      </c>
      <c r="G145" s="4" t="s">
        <v>235</v>
      </c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</row>
    <row r="146" spans="1:83" s="5" customFormat="1" x14ac:dyDescent="0.25">
      <c r="A146" s="142"/>
      <c r="B146" s="28" t="s">
        <v>237</v>
      </c>
      <c r="C146" s="126"/>
      <c r="D146" s="30"/>
      <c r="E146" s="76">
        <f>SUM(E145)</f>
        <v>149</v>
      </c>
      <c r="F146" s="31"/>
      <c r="G146" s="32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</row>
    <row r="147" spans="1:83" s="5" customFormat="1" x14ac:dyDescent="0.25">
      <c r="A147" s="136" t="s">
        <v>325</v>
      </c>
      <c r="B147" s="34" t="s">
        <v>238</v>
      </c>
      <c r="C147" s="24">
        <v>37331485871</v>
      </c>
      <c r="D147" s="35" t="s">
        <v>240</v>
      </c>
      <c r="E147" s="75">
        <v>80</v>
      </c>
      <c r="F147" s="6">
        <v>3299</v>
      </c>
      <c r="G147" s="90" t="s">
        <v>136</v>
      </c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</row>
    <row r="148" spans="1:83" s="5" customFormat="1" x14ac:dyDescent="0.25">
      <c r="A148" s="142"/>
      <c r="B148" s="28" t="s">
        <v>239</v>
      </c>
      <c r="C148" s="126"/>
      <c r="D148" s="30"/>
      <c r="E148" s="76">
        <f>SUM(E147)</f>
        <v>80</v>
      </c>
      <c r="F148" s="31"/>
      <c r="G148" s="32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</row>
    <row r="149" spans="1:83" s="5" customFormat="1" x14ac:dyDescent="0.25">
      <c r="A149" s="136" t="s">
        <v>325</v>
      </c>
      <c r="B149" s="34" t="s">
        <v>360</v>
      </c>
      <c r="C149" s="24">
        <v>50063679828</v>
      </c>
      <c r="D149" s="35" t="s">
        <v>27</v>
      </c>
      <c r="E149" s="75">
        <v>2298.2199999999998</v>
      </c>
      <c r="F149" s="6">
        <v>3238</v>
      </c>
      <c r="G149" s="4" t="s">
        <v>18</v>
      </c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</row>
    <row r="150" spans="1:83" s="5" customFormat="1" x14ac:dyDescent="0.25">
      <c r="A150" s="142"/>
      <c r="B150" s="28" t="s">
        <v>33</v>
      </c>
      <c r="C150" s="126"/>
      <c r="D150" s="30"/>
      <c r="E150" s="76">
        <f>SUM(E149)</f>
        <v>2298.2199999999998</v>
      </c>
      <c r="F150" s="31"/>
      <c r="G150" s="32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</row>
    <row r="151" spans="1:83" x14ac:dyDescent="0.25">
      <c r="A151" s="136" t="s">
        <v>325</v>
      </c>
      <c r="B151" s="2" t="s">
        <v>241</v>
      </c>
      <c r="C151" s="24">
        <v>16926275000</v>
      </c>
      <c r="D151" s="10" t="s">
        <v>25</v>
      </c>
      <c r="E151" s="77">
        <v>1191.25</v>
      </c>
      <c r="F151" s="6">
        <v>3232</v>
      </c>
      <c r="G151" s="4" t="s">
        <v>14</v>
      </c>
    </row>
    <row r="152" spans="1:83" s="5" customFormat="1" x14ac:dyDescent="0.25">
      <c r="A152" s="142"/>
      <c r="B152" s="28" t="s">
        <v>242</v>
      </c>
      <c r="C152" s="126"/>
      <c r="D152" s="30"/>
      <c r="E152" s="76">
        <f>SUM(E151)</f>
        <v>1191.25</v>
      </c>
      <c r="F152" s="31"/>
      <c r="G152" s="3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</row>
    <row r="153" spans="1:83" s="5" customFormat="1" x14ac:dyDescent="0.25">
      <c r="A153" s="136" t="s">
        <v>325</v>
      </c>
      <c r="B153" s="2" t="s">
        <v>243</v>
      </c>
      <c r="C153" s="24" t="s">
        <v>90</v>
      </c>
      <c r="D153" s="10" t="s">
        <v>25</v>
      </c>
      <c r="E153" s="77">
        <v>375</v>
      </c>
      <c r="F153" s="6">
        <v>3232</v>
      </c>
      <c r="G153" s="4" t="s">
        <v>14</v>
      </c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</row>
    <row r="154" spans="1:83" s="5" customFormat="1" x14ac:dyDescent="0.25">
      <c r="A154" s="136" t="s">
        <v>325</v>
      </c>
      <c r="B154" s="2" t="s">
        <v>243</v>
      </c>
      <c r="C154" s="24" t="s">
        <v>90</v>
      </c>
      <c r="D154" s="10" t="s">
        <v>25</v>
      </c>
      <c r="E154" s="144">
        <v>161.29</v>
      </c>
      <c r="F154" s="6">
        <v>3239</v>
      </c>
      <c r="G154" s="4" t="s">
        <v>19</v>
      </c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</row>
    <row r="155" spans="1:83" s="5" customFormat="1" x14ac:dyDescent="0.25">
      <c r="A155" s="142"/>
      <c r="B155" s="28" t="s">
        <v>244</v>
      </c>
      <c r="C155" s="176"/>
      <c r="D155" s="13"/>
      <c r="E155" s="76">
        <f>SUM(E153:E154)</f>
        <v>536.29</v>
      </c>
      <c r="F155" s="22"/>
      <c r="G155" s="23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</row>
    <row r="156" spans="1:83" s="5" customFormat="1" x14ac:dyDescent="0.25">
      <c r="A156" s="136" t="s">
        <v>325</v>
      </c>
      <c r="B156" s="2" t="s">
        <v>245</v>
      </c>
      <c r="C156" s="24">
        <v>65969391355</v>
      </c>
      <c r="D156" s="10" t="s">
        <v>25</v>
      </c>
      <c r="E156" s="75">
        <v>10.94</v>
      </c>
      <c r="F156" s="6">
        <v>3236</v>
      </c>
      <c r="G156" s="4" t="s">
        <v>247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</row>
    <row r="157" spans="1:83" s="5" customFormat="1" x14ac:dyDescent="0.25">
      <c r="A157" s="142"/>
      <c r="B157" s="28" t="s">
        <v>246</v>
      </c>
      <c r="C157" s="176"/>
      <c r="D157" s="13"/>
      <c r="E157" s="76">
        <f>SUM(E156)</f>
        <v>10.94</v>
      </c>
      <c r="F157" s="22"/>
      <c r="G157" s="23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</row>
    <row r="158" spans="1:83" x14ac:dyDescent="0.25">
      <c r="A158" s="136" t="s">
        <v>325</v>
      </c>
      <c r="B158" s="2" t="s">
        <v>248</v>
      </c>
      <c r="C158" s="24" t="s">
        <v>249</v>
      </c>
      <c r="D158" s="35" t="s">
        <v>25</v>
      </c>
      <c r="E158" s="73">
        <v>248.85</v>
      </c>
      <c r="F158" s="6">
        <v>3234</v>
      </c>
      <c r="G158" s="4" t="s">
        <v>16</v>
      </c>
    </row>
    <row r="159" spans="1:83" s="5" customFormat="1" x14ac:dyDescent="0.25">
      <c r="A159" s="142"/>
      <c r="B159" s="28" t="s">
        <v>250</v>
      </c>
      <c r="C159" s="126"/>
      <c r="D159" s="30"/>
      <c r="E159" s="74">
        <f>SUM(E158)</f>
        <v>248.85</v>
      </c>
      <c r="F159" s="31"/>
      <c r="G159" s="32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</row>
    <row r="160" spans="1:83" s="5" customFormat="1" x14ac:dyDescent="0.25">
      <c r="A160" s="136" t="s">
        <v>325</v>
      </c>
      <c r="B160" s="2" t="s">
        <v>52</v>
      </c>
      <c r="C160" s="24">
        <v>25975412650</v>
      </c>
      <c r="D160" s="35" t="s">
        <v>25</v>
      </c>
      <c r="E160" s="77">
        <v>1265.5899999999999</v>
      </c>
      <c r="F160" s="6">
        <v>3237</v>
      </c>
      <c r="G160" s="4" t="s">
        <v>51</v>
      </c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</row>
    <row r="161" spans="1:83" s="5" customFormat="1" x14ac:dyDescent="0.25">
      <c r="A161" s="136" t="s">
        <v>325</v>
      </c>
      <c r="B161" s="2" t="s">
        <v>52</v>
      </c>
      <c r="C161" s="24">
        <v>25975412650</v>
      </c>
      <c r="D161" s="35" t="s">
        <v>25</v>
      </c>
      <c r="E161" s="73">
        <v>106.17</v>
      </c>
      <c r="F161" s="6">
        <v>3811</v>
      </c>
      <c r="G161" s="4" t="s">
        <v>251</v>
      </c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</row>
    <row r="162" spans="1:83" s="5" customFormat="1" x14ac:dyDescent="0.25">
      <c r="A162" s="142"/>
      <c r="B162" s="28" t="s">
        <v>53</v>
      </c>
      <c r="C162" s="126"/>
      <c r="D162" s="30"/>
      <c r="E162" s="76">
        <f>SUM(E160:E161)</f>
        <v>1371.76</v>
      </c>
      <c r="F162" s="31"/>
      <c r="G162" s="3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</row>
    <row r="163" spans="1:83" x14ac:dyDescent="0.25">
      <c r="A163" s="136" t="s">
        <v>325</v>
      </c>
      <c r="B163" s="2" t="s">
        <v>327</v>
      </c>
      <c r="C163" s="24">
        <v>98872214577</v>
      </c>
      <c r="D163" s="10" t="s">
        <v>73</v>
      </c>
      <c r="E163" s="77">
        <v>125</v>
      </c>
      <c r="F163" s="6">
        <v>3238</v>
      </c>
      <c r="G163" s="4" t="s">
        <v>18</v>
      </c>
    </row>
    <row r="164" spans="1:83" s="5" customFormat="1" x14ac:dyDescent="0.25">
      <c r="A164" s="142"/>
      <c r="B164" s="28" t="s">
        <v>252</v>
      </c>
      <c r="C164" s="126"/>
      <c r="D164" s="30"/>
      <c r="E164" s="76">
        <f>SUM(E163)</f>
        <v>125</v>
      </c>
      <c r="F164" s="31"/>
      <c r="G164" s="32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</row>
    <row r="165" spans="1:83" s="5" customFormat="1" x14ac:dyDescent="0.25">
      <c r="A165" s="136" t="s">
        <v>325</v>
      </c>
      <c r="B165" s="34" t="s">
        <v>253</v>
      </c>
      <c r="C165" s="24">
        <v>67028344067</v>
      </c>
      <c r="D165" s="35" t="s">
        <v>50</v>
      </c>
      <c r="E165" s="144">
        <v>1328.4</v>
      </c>
      <c r="F165" s="6">
        <v>3239</v>
      </c>
      <c r="G165" s="4" t="s">
        <v>19</v>
      </c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</row>
    <row r="166" spans="1:83" s="5" customFormat="1" x14ac:dyDescent="0.25">
      <c r="A166" s="142"/>
      <c r="B166" s="28" t="s">
        <v>254</v>
      </c>
      <c r="C166" s="126"/>
      <c r="D166" s="30"/>
      <c r="E166" s="76">
        <f>SUM(E165)</f>
        <v>1328.4</v>
      </c>
      <c r="F166" s="31"/>
      <c r="G166" s="32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</row>
    <row r="167" spans="1:83" s="5" customFormat="1" x14ac:dyDescent="0.25">
      <c r="A167" s="136" t="s">
        <v>325</v>
      </c>
      <c r="B167" s="34" t="s">
        <v>91</v>
      </c>
      <c r="C167" s="24">
        <v>11815662330</v>
      </c>
      <c r="D167" s="35" t="s">
        <v>25</v>
      </c>
      <c r="E167" s="75">
        <v>481.13</v>
      </c>
      <c r="F167" s="6">
        <v>3238</v>
      </c>
      <c r="G167" s="4" t="s">
        <v>18</v>
      </c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</row>
    <row r="168" spans="1:83" s="5" customFormat="1" x14ac:dyDescent="0.25">
      <c r="A168" s="142"/>
      <c r="B168" s="28" t="s">
        <v>92</v>
      </c>
      <c r="C168" s="126"/>
      <c r="D168" s="30"/>
      <c r="E168" s="76">
        <f>SUM(E167)</f>
        <v>481.13</v>
      </c>
      <c r="F168" s="31"/>
      <c r="G168" s="32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</row>
    <row r="169" spans="1:83" s="5" customFormat="1" x14ac:dyDescent="0.25">
      <c r="A169" s="136" t="s">
        <v>325</v>
      </c>
      <c r="B169" s="2" t="s">
        <v>255</v>
      </c>
      <c r="C169" s="24">
        <v>29507221619</v>
      </c>
      <c r="D169" s="10" t="s">
        <v>27</v>
      </c>
      <c r="E169" s="77">
        <v>2583.13</v>
      </c>
      <c r="F169" s="6">
        <v>4124</v>
      </c>
      <c r="G169" s="4" t="s">
        <v>256</v>
      </c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</row>
    <row r="170" spans="1:83" s="5" customFormat="1" x14ac:dyDescent="0.25">
      <c r="A170" s="142"/>
      <c r="B170" s="28" t="s">
        <v>258</v>
      </c>
      <c r="C170" s="126"/>
      <c r="D170" s="30"/>
      <c r="E170" s="76">
        <f>SUM(E169)</f>
        <v>2583.13</v>
      </c>
      <c r="F170" s="31"/>
      <c r="G170" s="32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</row>
    <row r="171" spans="1:83" x14ac:dyDescent="0.25">
      <c r="A171" s="136" t="s">
        <v>325</v>
      </c>
      <c r="B171" s="2" t="s">
        <v>257</v>
      </c>
      <c r="C171" s="24">
        <v>76120956111</v>
      </c>
      <c r="D171" s="10" t="s">
        <v>25</v>
      </c>
      <c r="E171" s="73">
        <v>166.66</v>
      </c>
      <c r="F171" s="6">
        <v>3232</v>
      </c>
      <c r="G171" s="4" t="s">
        <v>14</v>
      </c>
    </row>
    <row r="172" spans="1:83" s="5" customFormat="1" x14ac:dyDescent="0.25">
      <c r="A172" s="142"/>
      <c r="B172" s="28" t="s">
        <v>259</v>
      </c>
      <c r="C172" s="126"/>
      <c r="D172" s="30"/>
      <c r="E172" s="74">
        <f>SUM(E171)</f>
        <v>166.66</v>
      </c>
      <c r="F172" s="31"/>
      <c r="G172" s="3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</row>
    <row r="173" spans="1:83" s="5" customFormat="1" x14ac:dyDescent="0.25">
      <c r="A173" s="136" t="s">
        <v>325</v>
      </c>
      <c r="B173" s="2" t="s">
        <v>260</v>
      </c>
      <c r="C173" s="24">
        <v>38812451417</v>
      </c>
      <c r="D173" s="10" t="s">
        <v>25</v>
      </c>
      <c r="E173" s="73">
        <v>805.62</v>
      </c>
      <c r="F173" s="6">
        <v>3234</v>
      </c>
      <c r="G173" s="4" t="s">
        <v>16</v>
      </c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</row>
    <row r="174" spans="1:83" s="5" customFormat="1" x14ac:dyDescent="0.25">
      <c r="A174" s="142"/>
      <c r="B174" s="28" t="s">
        <v>261</v>
      </c>
      <c r="C174" s="126"/>
      <c r="D174" s="30"/>
      <c r="E174" s="74">
        <f>SUM(E173)</f>
        <v>805.62</v>
      </c>
      <c r="F174" s="31"/>
      <c r="G174" s="32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</row>
    <row r="175" spans="1:83" s="5" customFormat="1" x14ac:dyDescent="0.25">
      <c r="A175" s="136" t="s">
        <v>325</v>
      </c>
      <c r="B175" s="34" t="s">
        <v>262</v>
      </c>
      <c r="C175" s="24">
        <v>81793146560</v>
      </c>
      <c r="D175" s="10" t="s">
        <v>27</v>
      </c>
      <c r="E175" s="75">
        <v>240.24</v>
      </c>
      <c r="F175" s="6">
        <v>3231</v>
      </c>
      <c r="G175" s="4" t="s">
        <v>13</v>
      </c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</row>
    <row r="176" spans="1:83" s="5" customFormat="1" x14ac:dyDescent="0.25">
      <c r="A176" s="142"/>
      <c r="B176" s="28" t="s">
        <v>263</v>
      </c>
      <c r="C176" s="126"/>
      <c r="D176" s="30"/>
      <c r="E176" s="76">
        <f>SUM(E175)</f>
        <v>240.24</v>
      </c>
      <c r="F176" s="31"/>
      <c r="G176" s="32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</row>
    <row r="177" spans="1:83" s="5" customFormat="1" x14ac:dyDescent="0.25">
      <c r="A177" s="136" t="s">
        <v>325</v>
      </c>
      <c r="B177" s="34" t="s">
        <v>264</v>
      </c>
      <c r="C177" s="24">
        <v>83374921129</v>
      </c>
      <c r="D177" s="10" t="s">
        <v>27</v>
      </c>
      <c r="E177" s="75">
        <v>1294.3800000000001</v>
      </c>
      <c r="F177" s="6">
        <v>3233</v>
      </c>
      <c r="G177" s="4" t="s">
        <v>15</v>
      </c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</row>
    <row r="178" spans="1:83" s="5" customFormat="1" x14ac:dyDescent="0.25">
      <c r="A178" s="142"/>
      <c r="B178" s="28" t="s">
        <v>265</v>
      </c>
      <c r="C178" s="126"/>
      <c r="D178" s="30"/>
      <c r="E178" s="76">
        <f>SUM(E177)</f>
        <v>1294.3800000000001</v>
      </c>
      <c r="F178" s="31"/>
      <c r="G178" s="32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</row>
    <row r="179" spans="1:83" s="5" customFormat="1" x14ac:dyDescent="0.25">
      <c r="A179" s="136" t="s">
        <v>325</v>
      </c>
      <c r="B179" s="34" t="s">
        <v>266</v>
      </c>
      <c r="C179" s="24">
        <v>44431442784</v>
      </c>
      <c r="D179" s="35" t="s">
        <v>35</v>
      </c>
      <c r="E179" s="75">
        <v>300</v>
      </c>
      <c r="F179" s="6">
        <v>3239</v>
      </c>
      <c r="G179" s="4" t="s">
        <v>19</v>
      </c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</row>
    <row r="180" spans="1:83" s="5" customFormat="1" x14ac:dyDescent="0.25">
      <c r="A180" s="142"/>
      <c r="B180" s="28" t="s">
        <v>267</v>
      </c>
      <c r="C180" s="126"/>
      <c r="D180" s="30"/>
      <c r="E180" s="76">
        <f>SUM(E179)</f>
        <v>300</v>
      </c>
      <c r="F180" s="31"/>
      <c r="G180" s="32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</row>
    <row r="181" spans="1:83" x14ac:dyDescent="0.25">
      <c r="A181" s="136" t="s">
        <v>325</v>
      </c>
      <c r="B181" s="122" t="s">
        <v>268</v>
      </c>
      <c r="C181" s="24">
        <v>50056328499</v>
      </c>
      <c r="D181" s="10" t="s">
        <v>27</v>
      </c>
      <c r="E181" s="144">
        <v>1620</v>
      </c>
      <c r="F181" s="6">
        <v>3239</v>
      </c>
      <c r="G181" s="4" t="s">
        <v>19</v>
      </c>
    </row>
    <row r="182" spans="1:83" s="5" customFormat="1" x14ac:dyDescent="0.25">
      <c r="A182" s="142"/>
      <c r="B182" s="28" t="s">
        <v>269</v>
      </c>
      <c r="C182" s="126"/>
      <c r="D182" s="30"/>
      <c r="E182" s="76">
        <f>SUM(E181)</f>
        <v>1620</v>
      </c>
      <c r="F182" s="31"/>
      <c r="G182" s="3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</row>
    <row r="183" spans="1:83" s="5" customFormat="1" x14ac:dyDescent="0.25">
      <c r="A183" s="136" t="s">
        <v>325</v>
      </c>
      <c r="B183" s="122" t="s">
        <v>270</v>
      </c>
      <c r="C183" s="24">
        <v>62147809789</v>
      </c>
      <c r="D183" s="35" t="s">
        <v>25</v>
      </c>
      <c r="E183" s="75">
        <v>18.75</v>
      </c>
      <c r="F183" s="6">
        <v>3239</v>
      </c>
      <c r="G183" s="4" t="s">
        <v>19</v>
      </c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</row>
    <row r="184" spans="1:83" s="5" customFormat="1" x14ac:dyDescent="0.25">
      <c r="A184" s="142"/>
      <c r="B184" s="28" t="s">
        <v>271</v>
      </c>
      <c r="C184" s="126"/>
      <c r="D184" s="30"/>
      <c r="E184" s="76">
        <f>SUM(E183)</f>
        <v>18.75</v>
      </c>
      <c r="F184" s="31"/>
      <c r="G184" s="32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</row>
    <row r="185" spans="1:83" s="5" customFormat="1" x14ac:dyDescent="0.25">
      <c r="A185" s="136" t="s">
        <v>325</v>
      </c>
      <c r="B185" s="2" t="s">
        <v>566</v>
      </c>
      <c r="C185" s="24">
        <v>29524210204</v>
      </c>
      <c r="D185" s="35" t="s">
        <v>27</v>
      </c>
      <c r="E185" s="75">
        <v>131.77000000000001</v>
      </c>
      <c r="F185" s="6">
        <v>3231</v>
      </c>
      <c r="G185" s="4" t="s">
        <v>13</v>
      </c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</row>
    <row r="186" spans="1:83" s="5" customFormat="1" x14ac:dyDescent="0.25">
      <c r="A186" s="142"/>
      <c r="B186" s="28" t="s">
        <v>65</v>
      </c>
      <c r="C186" s="126"/>
      <c r="D186" s="30"/>
      <c r="E186" s="76">
        <f>SUM(E185)</f>
        <v>131.77000000000001</v>
      </c>
      <c r="F186" s="31"/>
      <c r="G186" s="32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</row>
    <row r="187" spans="1:83" s="5" customFormat="1" x14ac:dyDescent="0.25">
      <c r="A187" s="136" t="s">
        <v>325</v>
      </c>
      <c r="B187" s="34" t="s">
        <v>347</v>
      </c>
      <c r="C187" s="24">
        <v>87311810356</v>
      </c>
      <c r="D187" s="35" t="s">
        <v>27</v>
      </c>
      <c r="E187" s="75">
        <v>167.79</v>
      </c>
      <c r="F187" s="6">
        <v>3231</v>
      </c>
      <c r="G187" s="4" t="s">
        <v>13</v>
      </c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</row>
    <row r="188" spans="1:83" s="5" customFormat="1" x14ac:dyDescent="0.25">
      <c r="A188" s="142"/>
      <c r="B188" s="28" t="s">
        <v>272</v>
      </c>
      <c r="C188" s="126"/>
      <c r="D188" s="30"/>
      <c r="E188" s="76">
        <f>SUM(E187)</f>
        <v>167.79</v>
      </c>
      <c r="F188" s="31"/>
      <c r="G188" s="32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</row>
    <row r="189" spans="1:83" s="5" customFormat="1" x14ac:dyDescent="0.25">
      <c r="A189" s="136" t="s">
        <v>325</v>
      </c>
      <c r="B189" s="2" t="s">
        <v>273</v>
      </c>
      <c r="C189" s="24">
        <v>85821130368</v>
      </c>
      <c r="D189" s="35" t="s">
        <v>27</v>
      </c>
      <c r="E189" s="75">
        <v>83.54</v>
      </c>
      <c r="F189" s="6">
        <v>3238</v>
      </c>
      <c r="G189" s="4" t="s">
        <v>18</v>
      </c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</row>
    <row r="190" spans="1:83" s="5" customFormat="1" x14ac:dyDescent="0.25">
      <c r="A190" s="142"/>
      <c r="B190" s="28" t="s">
        <v>274</v>
      </c>
      <c r="C190" s="126"/>
      <c r="D190" s="30"/>
      <c r="E190" s="76">
        <f>SUM(E189)</f>
        <v>83.54</v>
      </c>
      <c r="F190" s="31"/>
      <c r="G190" s="32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</row>
    <row r="191" spans="1:83" x14ac:dyDescent="0.25">
      <c r="A191" s="136" t="s">
        <v>325</v>
      </c>
      <c r="B191" s="2" t="s">
        <v>275</v>
      </c>
      <c r="C191" s="24">
        <v>99980876672</v>
      </c>
      <c r="D191" s="10" t="s">
        <v>25</v>
      </c>
      <c r="E191" s="77">
        <v>1955.93</v>
      </c>
      <c r="F191" s="6">
        <v>3232</v>
      </c>
      <c r="G191" s="4" t="s">
        <v>14</v>
      </c>
    </row>
    <row r="192" spans="1:83" s="5" customFormat="1" x14ac:dyDescent="0.25">
      <c r="A192" s="142"/>
      <c r="B192" s="28" t="s">
        <v>276</v>
      </c>
      <c r="C192" s="126"/>
      <c r="D192" s="30"/>
      <c r="E192" s="76">
        <f>SUM(E191)</f>
        <v>1955.93</v>
      </c>
      <c r="F192" s="31"/>
      <c r="G192" s="3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</row>
    <row r="193" spans="1:83" s="5" customFormat="1" x14ac:dyDescent="0.25">
      <c r="A193" s="136" t="s">
        <v>325</v>
      </c>
      <c r="B193" s="2" t="s">
        <v>277</v>
      </c>
      <c r="C193" s="24">
        <v>61542228694</v>
      </c>
      <c r="D193" s="10" t="s">
        <v>25</v>
      </c>
      <c r="E193" s="75">
        <v>425</v>
      </c>
      <c r="F193" s="6">
        <v>3232</v>
      </c>
      <c r="G193" s="4" t="s">
        <v>14</v>
      </c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</row>
    <row r="194" spans="1:83" s="5" customFormat="1" x14ac:dyDescent="0.25">
      <c r="A194" s="142"/>
      <c r="B194" s="28" t="s">
        <v>278</v>
      </c>
      <c r="C194" s="126"/>
      <c r="D194" s="30"/>
      <c r="E194" s="76">
        <f>SUM(E193)</f>
        <v>425</v>
      </c>
      <c r="F194" s="31"/>
      <c r="G194" s="32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</row>
    <row r="195" spans="1:83" x14ac:dyDescent="0.25">
      <c r="A195" s="136" t="s">
        <v>325</v>
      </c>
      <c r="B195" s="2" t="s">
        <v>101</v>
      </c>
      <c r="C195" s="24">
        <v>97244287460</v>
      </c>
      <c r="D195" s="10" t="s">
        <v>25</v>
      </c>
      <c r="E195" s="77">
        <v>28.2</v>
      </c>
      <c r="F195" s="6">
        <v>3232</v>
      </c>
      <c r="G195" s="4" t="s">
        <v>14</v>
      </c>
    </row>
    <row r="196" spans="1:83" s="5" customFormat="1" x14ac:dyDescent="0.25">
      <c r="A196" s="136" t="s">
        <v>325</v>
      </c>
      <c r="B196" s="2" t="s">
        <v>101</v>
      </c>
      <c r="C196" s="24">
        <v>97244287460</v>
      </c>
      <c r="D196" s="10" t="s">
        <v>25</v>
      </c>
      <c r="E196" s="77">
        <v>265</v>
      </c>
      <c r="F196" s="6">
        <v>3235</v>
      </c>
      <c r="G196" s="4" t="s">
        <v>17</v>
      </c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</row>
    <row r="197" spans="1:83" s="5" customFormat="1" x14ac:dyDescent="0.25">
      <c r="A197" s="142"/>
      <c r="B197" s="28" t="s">
        <v>102</v>
      </c>
      <c r="C197" s="126"/>
      <c r="D197" s="30"/>
      <c r="E197" s="76">
        <f>SUM(E195:E196)</f>
        <v>293.2</v>
      </c>
      <c r="F197" s="31"/>
      <c r="G197" s="32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</row>
    <row r="198" spans="1:83" x14ac:dyDescent="0.25">
      <c r="A198" s="136" t="s">
        <v>325</v>
      </c>
      <c r="B198" s="2" t="s">
        <v>279</v>
      </c>
      <c r="C198" s="24">
        <v>63073332380</v>
      </c>
      <c r="D198" s="10" t="s">
        <v>27</v>
      </c>
      <c r="E198" s="77">
        <v>3960.41</v>
      </c>
      <c r="F198" s="6">
        <v>3223</v>
      </c>
      <c r="G198" s="4" t="s">
        <v>10</v>
      </c>
    </row>
    <row r="199" spans="1:83" s="5" customFormat="1" x14ac:dyDescent="0.25">
      <c r="A199" s="142"/>
      <c r="B199" s="28" t="s">
        <v>280</v>
      </c>
      <c r="C199" s="126"/>
      <c r="D199" s="30"/>
      <c r="E199" s="76">
        <f>SUM(E198)</f>
        <v>3960.41</v>
      </c>
      <c r="F199" s="31"/>
      <c r="G199" s="32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</row>
    <row r="200" spans="1:83" s="5" customFormat="1" x14ac:dyDescent="0.25">
      <c r="A200" s="136" t="s">
        <v>325</v>
      </c>
      <c r="B200" s="46" t="s">
        <v>281</v>
      </c>
      <c r="C200" s="24">
        <v>64870810884</v>
      </c>
      <c r="D200" s="10" t="s">
        <v>25</v>
      </c>
      <c r="E200" s="79">
        <v>428</v>
      </c>
      <c r="F200" s="6">
        <v>3225</v>
      </c>
      <c r="G200" s="4" t="s">
        <v>235</v>
      </c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</row>
    <row r="201" spans="1:83" s="5" customFormat="1" x14ac:dyDescent="0.25">
      <c r="A201" s="142"/>
      <c r="B201" s="28" t="s">
        <v>282</v>
      </c>
      <c r="C201" s="126"/>
      <c r="D201" s="30"/>
      <c r="E201" s="76">
        <f>SUM(E200)</f>
        <v>428</v>
      </c>
      <c r="F201" s="31"/>
      <c r="G201" s="32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</row>
    <row r="202" spans="1:83" s="5" customFormat="1" x14ac:dyDescent="0.25">
      <c r="A202" s="136" t="s">
        <v>325</v>
      </c>
      <c r="B202" s="46" t="s">
        <v>283</v>
      </c>
      <c r="C202" s="24">
        <v>94472454976</v>
      </c>
      <c r="D202" s="10" t="s">
        <v>25</v>
      </c>
      <c r="E202" s="79">
        <v>119.46</v>
      </c>
      <c r="F202" s="49">
        <v>3292</v>
      </c>
      <c r="G202" s="12" t="s">
        <v>284</v>
      </c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</row>
    <row r="203" spans="1:83" s="5" customFormat="1" x14ac:dyDescent="0.25">
      <c r="A203" s="142"/>
      <c r="B203" s="42" t="s">
        <v>285</v>
      </c>
      <c r="C203" s="173"/>
      <c r="D203" s="44"/>
      <c r="E203" s="80">
        <f>SUM(E202)</f>
        <v>119.46</v>
      </c>
      <c r="F203" s="45"/>
      <c r="G203" s="56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</row>
    <row r="204" spans="1:83" s="5" customFormat="1" x14ac:dyDescent="0.25">
      <c r="A204" s="136" t="s">
        <v>325</v>
      </c>
      <c r="B204" s="46" t="s">
        <v>286</v>
      </c>
      <c r="C204" s="99">
        <v>98004523293</v>
      </c>
      <c r="D204" s="48" t="s">
        <v>25</v>
      </c>
      <c r="E204" s="79">
        <v>600</v>
      </c>
      <c r="F204" s="6">
        <v>3213</v>
      </c>
      <c r="G204" s="4" t="s">
        <v>24</v>
      </c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</row>
    <row r="205" spans="1:83" s="5" customFormat="1" x14ac:dyDescent="0.25">
      <c r="A205" s="142"/>
      <c r="B205" s="42" t="s">
        <v>287</v>
      </c>
      <c r="C205" s="173"/>
      <c r="D205" s="44"/>
      <c r="E205" s="80">
        <f>SUM(E204)</f>
        <v>600</v>
      </c>
      <c r="F205" s="45"/>
      <c r="G205" s="56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</row>
    <row r="206" spans="1:83" s="5" customFormat="1" x14ac:dyDescent="0.25">
      <c r="A206" s="136" t="s">
        <v>325</v>
      </c>
      <c r="B206" s="46" t="s">
        <v>840</v>
      </c>
      <c r="C206" s="99">
        <v>29362779669</v>
      </c>
      <c r="D206" s="48" t="s">
        <v>25</v>
      </c>
      <c r="E206" s="79">
        <v>250.5</v>
      </c>
      <c r="F206" s="6">
        <v>3293</v>
      </c>
      <c r="G206" s="4" t="s">
        <v>20</v>
      </c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</row>
    <row r="207" spans="1:83" s="5" customFormat="1" x14ac:dyDescent="0.25">
      <c r="A207" s="142"/>
      <c r="B207" s="42" t="s">
        <v>288</v>
      </c>
      <c r="C207" s="173"/>
      <c r="D207" s="44"/>
      <c r="E207" s="80">
        <f>SUM(E206)</f>
        <v>250.5</v>
      </c>
      <c r="F207" s="45"/>
      <c r="G207" s="56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</row>
    <row r="208" spans="1:83" s="5" customFormat="1" x14ac:dyDescent="0.25">
      <c r="A208" s="136" t="s">
        <v>325</v>
      </c>
      <c r="B208" s="46" t="s">
        <v>290</v>
      </c>
      <c r="C208" s="99">
        <v>60151810608</v>
      </c>
      <c r="D208" s="48" t="s">
        <v>25</v>
      </c>
      <c r="E208" s="79">
        <v>3318</v>
      </c>
      <c r="F208" s="47">
        <v>3233</v>
      </c>
      <c r="G208" s="4" t="s">
        <v>15</v>
      </c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</row>
    <row r="209" spans="1:83" s="5" customFormat="1" x14ac:dyDescent="0.25">
      <c r="A209" s="142"/>
      <c r="B209" s="28" t="s">
        <v>289</v>
      </c>
      <c r="C209" s="126"/>
      <c r="D209" s="30"/>
      <c r="E209" s="76">
        <f>SUM(E208)</f>
        <v>3318</v>
      </c>
      <c r="F209" s="29"/>
      <c r="G209" s="32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</row>
    <row r="210" spans="1:83" s="5" customFormat="1" x14ac:dyDescent="0.25">
      <c r="A210" s="136" t="s">
        <v>325</v>
      </c>
      <c r="B210" s="46" t="s">
        <v>292</v>
      </c>
      <c r="C210" s="99">
        <v>42113416920</v>
      </c>
      <c r="D210" s="48" t="s">
        <v>291</v>
      </c>
      <c r="E210" s="79">
        <v>4422.2</v>
      </c>
      <c r="F210" s="47">
        <v>3224</v>
      </c>
      <c r="G210" s="57" t="s">
        <v>11</v>
      </c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</row>
    <row r="211" spans="1:83" s="5" customFormat="1" x14ac:dyDescent="0.25">
      <c r="A211" s="142"/>
      <c r="B211" s="42" t="s">
        <v>293</v>
      </c>
      <c r="C211" s="173"/>
      <c r="D211" s="44"/>
      <c r="E211" s="80">
        <f>SUM(E210)</f>
        <v>4422.2</v>
      </c>
      <c r="F211" s="43"/>
      <c r="G211" s="56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</row>
    <row r="212" spans="1:83" s="5" customFormat="1" x14ac:dyDescent="0.25">
      <c r="A212" s="136" t="s">
        <v>325</v>
      </c>
      <c r="B212" s="46" t="s">
        <v>297</v>
      </c>
      <c r="C212" s="99">
        <v>43972246939</v>
      </c>
      <c r="D212" s="48" t="s">
        <v>25</v>
      </c>
      <c r="E212" s="79">
        <v>222.24</v>
      </c>
      <c r="F212" s="47">
        <v>3224</v>
      </c>
      <c r="G212" s="57" t="s">
        <v>11</v>
      </c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</row>
    <row r="213" spans="1:83" s="5" customFormat="1" x14ac:dyDescent="0.25">
      <c r="A213" s="142"/>
      <c r="B213" s="42" t="s">
        <v>296</v>
      </c>
      <c r="C213" s="173"/>
      <c r="D213" s="44"/>
      <c r="E213" s="80">
        <f>SUM(E212)</f>
        <v>222.24</v>
      </c>
      <c r="F213" s="43"/>
      <c r="G213" s="56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</row>
    <row r="214" spans="1:83" s="5" customFormat="1" x14ac:dyDescent="0.25">
      <c r="A214" s="136" t="s">
        <v>325</v>
      </c>
      <c r="B214" s="46" t="s">
        <v>128</v>
      </c>
      <c r="C214" s="99">
        <v>64546066176</v>
      </c>
      <c r="D214" s="48" t="s">
        <v>27</v>
      </c>
      <c r="E214" s="79">
        <v>80</v>
      </c>
      <c r="F214" s="47">
        <v>3233</v>
      </c>
      <c r="G214" s="4" t="s">
        <v>15</v>
      </c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</row>
    <row r="215" spans="1:83" s="5" customFormat="1" x14ac:dyDescent="0.25">
      <c r="A215" s="142"/>
      <c r="B215" s="42" t="s">
        <v>111</v>
      </c>
      <c r="C215" s="173"/>
      <c r="D215" s="44"/>
      <c r="E215" s="80">
        <v>80</v>
      </c>
      <c r="F215" s="43"/>
      <c r="G215" s="56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</row>
    <row r="216" spans="1:83" s="5" customFormat="1" x14ac:dyDescent="0.25">
      <c r="A216" s="136" t="s">
        <v>325</v>
      </c>
      <c r="B216" s="46" t="s">
        <v>298</v>
      </c>
      <c r="C216" s="99">
        <v>78093047651</v>
      </c>
      <c r="D216" s="48" t="s">
        <v>27</v>
      </c>
      <c r="E216" s="79">
        <v>90</v>
      </c>
      <c r="F216" s="47">
        <v>3233</v>
      </c>
      <c r="G216" s="4" t="s">
        <v>15</v>
      </c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</row>
    <row r="217" spans="1:83" s="5" customFormat="1" x14ac:dyDescent="0.25">
      <c r="A217" s="142"/>
      <c r="B217" s="42" t="s">
        <v>299</v>
      </c>
      <c r="C217" s="173"/>
      <c r="D217" s="44"/>
      <c r="E217" s="80">
        <f>SUM(E216)</f>
        <v>90</v>
      </c>
      <c r="F217" s="43"/>
      <c r="G217" s="56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</row>
    <row r="218" spans="1:83" s="5" customFormat="1" x14ac:dyDescent="0.25">
      <c r="A218" s="136" t="s">
        <v>325</v>
      </c>
      <c r="B218" s="34" t="s">
        <v>300</v>
      </c>
      <c r="C218" s="33">
        <v>41549301551</v>
      </c>
      <c r="D218" s="35" t="s">
        <v>25</v>
      </c>
      <c r="E218" s="75">
        <v>1326.25</v>
      </c>
      <c r="F218" s="61">
        <v>3232</v>
      </c>
      <c r="G218" s="4" t="s">
        <v>14</v>
      </c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</row>
    <row r="219" spans="1:83" s="5" customFormat="1" x14ac:dyDescent="0.25">
      <c r="A219" s="142"/>
      <c r="B219" s="42" t="s">
        <v>301</v>
      </c>
      <c r="C219" s="173"/>
      <c r="D219" s="44"/>
      <c r="E219" s="80">
        <f>SUM(E218)</f>
        <v>1326.25</v>
      </c>
      <c r="F219" s="43"/>
      <c r="G219" s="56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</row>
    <row r="220" spans="1:83" s="5" customFormat="1" x14ac:dyDescent="0.25">
      <c r="A220" s="136" t="s">
        <v>325</v>
      </c>
      <c r="B220" s="214" t="s">
        <v>468</v>
      </c>
      <c r="C220" s="33">
        <v>62226620908</v>
      </c>
      <c r="D220" s="24" t="s">
        <v>27</v>
      </c>
      <c r="E220" s="3">
        <v>90.41</v>
      </c>
      <c r="F220" s="3">
        <v>3293</v>
      </c>
      <c r="G220" s="4" t="s">
        <v>20</v>
      </c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</row>
    <row r="221" spans="1:83" s="5" customFormat="1" x14ac:dyDescent="0.25">
      <c r="A221" s="142"/>
      <c r="B221" s="28" t="s">
        <v>302</v>
      </c>
      <c r="C221" s="126"/>
      <c r="D221" s="30"/>
      <c r="E221" s="76">
        <f>SUM(E220)</f>
        <v>90.41</v>
      </c>
      <c r="F221" s="29"/>
      <c r="G221" s="32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</row>
    <row r="222" spans="1:83" s="5" customFormat="1" x14ac:dyDescent="0.25">
      <c r="A222" s="136" t="s">
        <v>325</v>
      </c>
      <c r="B222" s="34" t="s">
        <v>303</v>
      </c>
      <c r="C222" s="33">
        <v>29845096215</v>
      </c>
      <c r="D222" s="35" t="s">
        <v>25</v>
      </c>
      <c r="E222" s="75">
        <v>161.54</v>
      </c>
      <c r="F222" s="61">
        <v>3234</v>
      </c>
      <c r="G222" s="4" t="s">
        <v>16</v>
      </c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</row>
    <row r="223" spans="1:83" s="5" customFormat="1" x14ac:dyDescent="0.25">
      <c r="A223" s="136" t="s">
        <v>325</v>
      </c>
      <c r="B223" s="34" t="s">
        <v>303</v>
      </c>
      <c r="C223" s="33">
        <v>29845096215</v>
      </c>
      <c r="D223" s="35" t="s">
        <v>25</v>
      </c>
      <c r="E223" s="75">
        <v>4620.1000000000004</v>
      </c>
      <c r="F223" s="61">
        <v>3241</v>
      </c>
      <c r="G223" s="4" t="s">
        <v>115</v>
      </c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</row>
    <row r="224" spans="1:83" s="5" customFormat="1" x14ac:dyDescent="0.25">
      <c r="A224" s="142"/>
      <c r="B224" s="28" t="s">
        <v>96</v>
      </c>
      <c r="C224" s="126"/>
      <c r="D224" s="30"/>
      <c r="E224" s="76">
        <f>SUM(E222:E223)</f>
        <v>4781.6400000000003</v>
      </c>
      <c r="F224" s="29"/>
      <c r="G224" s="32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</row>
    <row r="225" spans="1:83" s="5" customFormat="1" x14ac:dyDescent="0.25">
      <c r="A225" s="136" t="s">
        <v>325</v>
      </c>
      <c r="B225" s="34" t="s">
        <v>116</v>
      </c>
      <c r="C225" s="33">
        <v>52508873833</v>
      </c>
      <c r="D225" s="35" t="s">
        <v>25</v>
      </c>
      <c r="E225" s="75">
        <v>162.71</v>
      </c>
      <c r="F225" s="61">
        <v>3431</v>
      </c>
      <c r="G225" s="64" t="s">
        <v>23</v>
      </c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</row>
    <row r="226" spans="1:83" s="5" customFormat="1" x14ac:dyDescent="0.25">
      <c r="A226" s="142"/>
      <c r="B226" s="28" t="s">
        <v>117</v>
      </c>
      <c r="C226" s="126"/>
      <c r="D226" s="30"/>
      <c r="E226" s="76">
        <f>SUM(E225)</f>
        <v>162.71</v>
      </c>
      <c r="F226" s="29"/>
      <c r="G226" s="32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</row>
    <row r="227" spans="1:83" s="5" customFormat="1" x14ac:dyDescent="0.25">
      <c r="A227" s="136" t="s">
        <v>325</v>
      </c>
      <c r="B227" s="60" t="s">
        <v>120</v>
      </c>
      <c r="C227" s="62" t="s">
        <v>122</v>
      </c>
      <c r="D227" s="35" t="s">
        <v>121</v>
      </c>
      <c r="E227" s="75">
        <v>1803.22</v>
      </c>
      <c r="F227" s="61">
        <v>3213</v>
      </c>
      <c r="G227" s="12" t="s">
        <v>24</v>
      </c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</row>
    <row r="228" spans="1:83" s="5" customFormat="1" x14ac:dyDescent="0.25">
      <c r="A228" s="136" t="s">
        <v>325</v>
      </c>
      <c r="B228" s="60" t="s">
        <v>120</v>
      </c>
      <c r="C228" s="62" t="s">
        <v>122</v>
      </c>
      <c r="D228" s="35" t="s">
        <v>121</v>
      </c>
      <c r="E228" s="75">
        <v>821.38</v>
      </c>
      <c r="F228" s="61">
        <v>3213</v>
      </c>
      <c r="G228" s="63" t="s">
        <v>24</v>
      </c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</row>
    <row r="229" spans="1:83" s="5" customFormat="1" x14ac:dyDescent="0.25">
      <c r="A229" s="142"/>
      <c r="B229" s="28" t="s">
        <v>123</v>
      </c>
      <c r="C229" s="173"/>
      <c r="D229" s="44"/>
      <c r="E229" s="80">
        <f>SUM(E227:E228)</f>
        <v>2624.6</v>
      </c>
      <c r="F229" s="43"/>
      <c r="G229" s="56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</row>
    <row r="230" spans="1:83" s="5" customFormat="1" x14ac:dyDescent="0.25">
      <c r="A230" s="136" t="s">
        <v>325</v>
      </c>
      <c r="B230" s="34" t="s">
        <v>304</v>
      </c>
      <c r="C230" s="33">
        <v>97994010225</v>
      </c>
      <c r="D230" s="35" t="s">
        <v>306</v>
      </c>
      <c r="E230" s="75">
        <v>15.72</v>
      </c>
      <c r="F230" s="61">
        <v>3224</v>
      </c>
      <c r="G230" s="57" t="s">
        <v>11</v>
      </c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</row>
    <row r="231" spans="1:83" s="5" customFormat="1" x14ac:dyDescent="0.25">
      <c r="A231" s="142"/>
      <c r="B231" s="28" t="s">
        <v>305</v>
      </c>
      <c r="C231" s="126"/>
      <c r="D231" s="30"/>
      <c r="E231" s="76">
        <f>SUM(E230)</f>
        <v>15.72</v>
      </c>
      <c r="F231" s="29"/>
      <c r="G231" s="32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</row>
    <row r="232" spans="1:83" s="5" customFormat="1" x14ac:dyDescent="0.25">
      <c r="A232" s="136" t="s">
        <v>325</v>
      </c>
      <c r="B232" s="34" t="s">
        <v>309</v>
      </c>
      <c r="C232" s="33">
        <v>84698789700</v>
      </c>
      <c r="D232" s="35" t="s">
        <v>27</v>
      </c>
      <c r="E232" s="75">
        <v>9.4700000000000006</v>
      </c>
      <c r="F232" s="89">
        <v>3299</v>
      </c>
      <c r="G232" s="90" t="s">
        <v>136</v>
      </c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</row>
    <row r="233" spans="1:83" s="5" customFormat="1" x14ac:dyDescent="0.25">
      <c r="A233" s="142"/>
      <c r="B233" s="28" t="s">
        <v>310</v>
      </c>
      <c r="C233" s="126"/>
      <c r="D233" s="30"/>
      <c r="E233" s="76">
        <f>SUM(E232)</f>
        <v>9.4700000000000006</v>
      </c>
      <c r="F233" s="29"/>
      <c r="G233" s="32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</row>
    <row r="234" spans="1:83" s="5" customFormat="1" x14ac:dyDescent="0.25">
      <c r="A234" s="136" t="s">
        <v>325</v>
      </c>
      <c r="B234" s="34" t="s">
        <v>313</v>
      </c>
      <c r="C234" s="62" t="s">
        <v>122</v>
      </c>
      <c r="D234" s="35" t="s">
        <v>312</v>
      </c>
      <c r="E234" s="75">
        <v>370.96</v>
      </c>
      <c r="F234" s="61">
        <v>3294</v>
      </c>
      <c r="G234" s="64" t="s">
        <v>311</v>
      </c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</row>
    <row r="235" spans="1:83" s="5" customFormat="1" x14ac:dyDescent="0.25">
      <c r="A235" s="142"/>
      <c r="B235" s="28" t="s">
        <v>314</v>
      </c>
      <c r="C235" s="126"/>
      <c r="D235" s="30"/>
      <c r="E235" s="76">
        <f>SUM(E234)</f>
        <v>370.96</v>
      </c>
      <c r="F235" s="29"/>
      <c r="G235" s="32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</row>
    <row r="236" spans="1:83" s="5" customFormat="1" x14ac:dyDescent="0.25">
      <c r="A236" s="136" t="s">
        <v>325</v>
      </c>
      <c r="B236" s="34" t="s">
        <v>315</v>
      </c>
      <c r="C236" s="33"/>
      <c r="D236" s="35" t="s">
        <v>316</v>
      </c>
      <c r="E236" s="75">
        <v>411.73</v>
      </c>
      <c r="F236" s="61">
        <v>3294</v>
      </c>
      <c r="G236" s="64" t="s">
        <v>311</v>
      </c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</row>
    <row r="237" spans="1:83" s="5" customFormat="1" x14ac:dyDescent="0.25">
      <c r="A237" s="136" t="s">
        <v>325</v>
      </c>
      <c r="B237" s="34" t="s">
        <v>315</v>
      </c>
      <c r="C237" s="33"/>
      <c r="D237" s="35" t="s">
        <v>316</v>
      </c>
      <c r="E237" s="75">
        <v>82.77</v>
      </c>
      <c r="F237" s="6">
        <v>3235</v>
      </c>
      <c r="G237" s="4" t="s">
        <v>17</v>
      </c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</row>
    <row r="238" spans="1:83" s="5" customFormat="1" x14ac:dyDescent="0.25">
      <c r="A238" s="142"/>
      <c r="B238" s="28" t="s">
        <v>317</v>
      </c>
      <c r="C238" s="126"/>
      <c r="D238" s="30"/>
      <c r="E238" s="76">
        <f>SUM(E236:E237)</f>
        <v>494.5</v>
      </c>
      <c r="F238" s="29"/>
      <c r="G238" s="32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</row>
    <row r="239" spans="1:83" s="5" customFormat="1" x14ac:dyDescent="0.25">
      <c r="A239" s="136" t="s">
        <v>325</v>
      </c>
      <c r="B239" s="34" t="s">
        <v>319</v>
      </c>
      <c r="C239" s="33">
        <v>27759560625</v>
      </c>
      <c r="D239" s="35" t="s">
        <v>27</v>
      </c>
      <c r="E239" s="75">
        <v>6.24</v>
      </c>
      <c r="F239" s="3">
        <v>3221</v>
      </c>
      <c r="G239" s="4" t="s">
        <v>9</v>
      </c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</row>
    <row r="240" spans="1:83" s="5" customFormat="1" x14ac:dyDescent="0.25">
      <c r="A240" s="142"/>
      <c r="B240" s="91" t="s">
        <v>318</v>
      </c>
      <c r="C240" s="174"/>
      <c r="D240" s="92"/>
      <c r="E240" s="93">
        <f>SUM(E239:E239)</f>
        <v>6.24</v>
      </c>
      <c r="F240" s="92"/>
      <c r="G240" s="94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</row>
    <row r="241" spans="1:83" s="5" customFormat="1" x14ac:dyDescent="0.25">
      <c r="A241" s="136" t="s">
        <v>325</v>
      </c>
      <c r="B241" s="95" t="s">
        <v>320</v>
      </c>
      <c r="C241" s="96">
        <v>11374156664</v>
      </c>
      <c r="D241" s="96" t="s">
        <v>322</v>
      </c>
      <c r="E241" s="97">
        <v>19</v>
      </c>
      <c r="F241" s="61">
        <v>3224</v>
      </c>
      <c r="G241" s="57" t="s">
        <v>11</v>
      </c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</row>
    <row r="242" spans="1:83" s="5" customFormat="1" x14ac:dyDescent="0.25">
      <c r="A242" s="135"/>
      <c r="B242" s="85" t="s">
        <v>321</v>
      </c>
      <c r="C242" s="175"/>
      <c r="D242" s="86"/>
      <c r="E242" s="87">
        <f>SUM(E241)</f>
        <v>19</v>
      </c>
      <c r="F242" s="86"/>
      <c r="G242" s="88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</row>
    <row r="243" spans="1:83" s="5" customFormat="1" x14ac:dyDescent="0.25">
      <c r="A243" s="136" t="s">
        <v>325</v>
      </c>
      <c r="B243" s="46" t="s">
        <v>129</v>
      </c>
      <c r="C243" s="99" t="s">
        <v>122</v>
      </c>
      <c r="D243" s="48" t="s">
        <v>27</v>
      </c>
      <c r="E243" s="79">
        <v>504</v>
      </c>
      <c r="F243" s="89">
        <v>3295</v>
      </c>
      <c r="G243" s="90" t="s">
        <v>21</v>
      </c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</row>
    <row r="244" spans="1:83" s="5" customFormat="1" x14ac:dyDescent="0.25">
      <c r="A244" s="135"/>
      <c r="B244" s="85" t="s">
        <v>131</v>
      </c>
      <c r="C244" s="175"/>
      <c r="D244" s="86"/>
      <c r="E244" s="87">
        <f>SUM(E243)</f>
        <v>504</v>
      </c>
      <c r="F244" s="86"/>
      <c r="G244" s="88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</row>
    <row r="245" spans="1:83" s="5" customFormat="1" x14ac:dyDescent="0.25">
      <c r="A245" s="136" t="s">
        <v>325</v>
      </c>
      <c r="B245" s="160" t="s">
        <v>330</v>
      </c>
      <c r="C245" s="161" t="s">
        <v>329</v>
      </c>
      <c r="D245" s="161" t="s">
        <v>328</v>
      </c>
      <c r="E245" s="162">
        <v>232.1</v>
      </c>
      <c r="F245" s="11">
        <v>3211</v>
      </c>
      <c r="G245" s="25" t="s">
        <v>37</v>
      </c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</row>
    <row r="246" spans="1:83" s="5" customFormat="1" x14ac:dyDescent="0.25">
      <c r="A246" s="137"/>
      <c r="B246" s="84"/>
      <c r="C246" s="81"/>
      <c r="D246" s="81"/>
      <c r="E246" s="83">
        <f>SUM(E245)</f>
        <v>232.1</v>
      </c>
      <c r="F246" s="81"/>
      <c r="G246" s="82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</row>
    <row r="247" spans="1:83" ht="30" customHeight="1" thickBot="1" x14ac:dyDescent="0.3">
      <c r="A247" s="159"/>
      <c r="B247" s="286" t="s">
        <v>142</v>
      </c>
      <c r="C247" s="287"/>
      <c r="D247" s="287"/>
      <c r="E247" s="168">
        <f>E246+E244+E242+E240+E238+E235+E233+E231+E229+E226+E224+E221+E219+E217+E215+E213+E211+E209+E207+E205+E203+E201+E199+E197+E194+E192+E190+E188+E186+E184+E182+E180+E178+E176+E174+E172+E170+E168+E166+E164+E162+E159+E157+E155+E152+E150+E148+E146+E144+E142+E139+E137+E135+E133+E129+E127+E125+E123+E121+E119+E117</f>
        <v>62464.670000000013</v>
      </c>
      <c r="F247" s="169"/>
      <c r="G247" s="169"/>
    </row>
    <row r="248" spans="1:83" ht="15.75" thickTop="1" x14ac:dyDescent="0.25">
      <c r="A248" s="151" t="s">
        <v>332</v>
      </c>
      <c r="B248" s="165" t="s">
        <v>29</v>
      </c>
      <c r="C248" s="99">
        <v>75508100288</v>
      </c>
      <c r="D248" s="166" t="s">
        <v>27</v>
      </c>
      <c r="E248" s="70">
        <v>320</v>
      </c>
      <c r="F248" s="167">
        <v>3213</v>
      </c>
      <c r="G248" s="12" t="s">
        <v>24</v>
      </c>
    </row>
    <row r="249" spans="1:83" x14ac:dyDescent="0.25">
      <c r="A249" s="142"/>
      <c r="B249" s="116" t="s">
        <v>34</v>
      </c>
      <c r="C249" s="176"/>
      <c r="D249" s="14"/>
      <c r="E249" s="69">
        <f>E248</f>
        <v>320</v>
      </c>
      <c r="F249" s="15"/>
      <c r="G249" s="16"/>
    </row>
    <row r="250" spans="1:83" x14ac:dyDescent="0.25">
      <c r="A250" s="136" t="s">
        <v>332</v>
      </c>
      <c r="B250" s="115" t="s">
        <v>333</v>
      </c>
      <c r="C250" s="24">
        <v>34016189309</v>
      </c>
      <c r="D250" s="10" t="s">
        <v>27</v>
      </c>
      <c r="E250" s="70">
        <v>100</v>
      </c>
      <c r="F250" s="3">
        <v>3213</v>
      </c>
      <c r="G250" s="4" t="s">
        <v>24</v>
      </c>
    </row>
    <row r="251" spans="1:83" x14ac:dyDescent="0.25">
      <c r="A251" s="142"/>
      <c r="B251" s="116" t="s">
        <v>334</v>
      </c>
      <c r="C251" s="176"/>
      <c r="D251" s="14"/>
      <c r="E251" s="69">
        <f>E250</f>
        <v>100</v>
      </c>
      <c r="F251" s="15"/>
      <c r="G251" s="16"/>
    </row>
    <row r="252" spans="1:83" x14ac:dyDescent="0.25">
      <c r="A252" s="136" t="s">
        <v>332</v>
      </c>
      <c r="B252" s="38" t="s">
        <v>213</v>
      </c>
      <c r="C252" s="24">
        <v>35157069592</v>
      </c>
      <c r="D252" s="10" t="s">
        <v>35</v>
      </c>
      <c r="E252" s="70">
        <v>696.53</v>
      </c>
      <c r="F252" s="3">
        <v>3221</v>
      </c>
      <c r="G252" s="4" t="s">
        <v>9</v>
      </c>
    </row>
    <row r="253" spans="1:83" x14ac:dyDescent="0.25">
      <c r="A253" s="142"/>
      <c r="B253" s="39" t="s">
        <v>46</v>
      </c>
      <c r="C253" s="176"/>
      <c r="D253" s="13"/>
      <c r="E253" s="72">
        <f>E252</f>
        <v>696.53</v>
      </c>
      <c r="F253" s="15"/>
      <c r="G253" s="16"/>
    </row>
    <row r="254" spans="1:83" x14ac:dyDescent="0.25">
      <c r="A254" s="136" t="s">
        <v>332</v>
      </c>
      <c r="B254" s="38" t="s">
        <v>218</v>
      </c>
      <c r="C254" s="24">
        <v>58843087891</v>
      </c>
      <c r="D254" s="24" t="s">
        <v>27</v>
      </c>
      <c r="E254" s="117">
        <v>1248.4000000000001</v>
      </c>
      <c r="F254" s="3">
        <v>3221</v>
      </c>
      <c r="G254" s="4" t="s">
        <v>9</v>
      </c>
    </row>
    <row r="255" spans="1:83" x14ac:dyDescent="0.25">
      <c r="A255" s="142"/>
      <c r="B255" s="28" t="s">
        <v>219</v>
      </c>
      <c r="C255" s="176"/>
      <c r="D255" s="21"/>
      <c r="E255" s="76">
        <f>E254</f>
        <v>1248.4000000000001</v>
      </c>
      <c r="F255" s="22"/>
      <c r="G255" s="23"/>
    </row>
    <row r="256" spans="1:83" x14ac:dyDescent="0.25">
      <c r="A256" s="136" t="s">
        <v>332</v>
      </c>
      <c r="B256" s="38" t="s">
        <v>335</v>
      </c>
      <c r="C256" s="24">
        <v>36365310424</v>
      </c>
      <c r="D256" s="118" t="s">
        <v>27</v>
      </c>
      <c r="E256" s="75">
        <v>242.36</v>
      </c>
      <c r="F256" s="3">
        <v>3221</v>
      </c>
      <c r="G256" s="4" t="s">
        <v>9</v>
      </c>
    </row>
    <row r="257" spans="1:83" x14ac:dyDescent="0.25">
      <c r="A257" s="142"/>
      <c r="B257" s="39" t="s">
        <v>337</v>
      </c>
      <c r="C257" s="176"/>
      <c r="D257" s="21"/>
      <c r="E257" s="76">
        <f>E256</f>
        <v>242.36</v>
      </c>
      <c r="F257" s="22"/>
      <c r="G257" s="23"/>
    </row>
    <row r="258" spans="1:83" x14ac:dyDescent="0.25">
      <c r="A258" s="136" t="s">
        <v>332</v>
      </c>
      <c r="B258" s="2" t="s">
        <v>336</v>
      </c>
      <c r="C258" s="24">
        <v>33679708526</v>
      </c>
      <c r="D258" s="33" t="s">
        <v>27</v>
      </c>
      <c r="E258" s="77">
        <v>87.5</v>
      </c>
      <c r="F258" s="3">
        <v>3221</v>
      </c>
      <c r="G258" s="4" t="s">
        <v>9</v>
      </c>
    </row>
    <row r="259" spans="1:83" x14ac:dyDescent="0.25">
      <c r="A259" s="142"/>
      <c r="B259" s="28" t="s">
        <v>338</v>
      </c>
      <c r="C259" s="126"/>
      <c r="D259" s="29"/>
      <c r="E259" s="76">
        <f>E258</f>
        <v>87.5</v>
      </c>
      <c r="F259" s="31"/>
      <c r="G259" s="32"/>
    </row>
    <row r="260" spans="1:83" x14ac:dyDescent="0.25">
      <c r="A260" s="136" t="s">
        <v>332</v>
      </c>
      <c r="B260" s="34" t="s">
        <v>340</v>
      </c>
      <c r="C260" s="24">
        <v>94443043935</v>
      </c>
      <c r="D260" s="33" t="s">
        <v>27</v>
      </c>
      <c r="E260" s="75">
        <v>700</v>
      </c>
      <c r="F260" s="3">
        <v>3221</v>
      </c>
      <c r="G260" s="4" t="s">
        <v>9</v>
      </c>
    </row>
    <row r="261" spans="1:83" s="5" customFormat="1" x14ac:dyDescent="0.25">
      <c r="A261" s="136"/>
      <c r="B261" s="28" t="s">
        <v>339</v>
      </c>
      <c r="C261" s="126"/>
      <c r="D261" s="126"/>
      <c r="E261" s="76">
        <f>E260</f>
        <v>700</v>
      </c>
      <c r="F261" s="31"/>
      <c r="G261" s="32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</row>
    <row r="262" spans="1:83" x14ac:dyDescent="0.25">
      <c r="A262" s="136" t="s">
        <v>332</v>
      </c>
      <c r="B262" s="34" t="s">
        <v>279</v>
      </c>
      <c r="C262" s="24">
        <v>63073332380</v>
      </c>
      <c r="D262" s="33" t="s">
        <v>27</v>
      </c>
      <c r="E262" s="75">
        <v>3618.47</v>
      </c>
      <c r="F262" s="6">
        <v>3223</v>
      </c>
      <c r="G262" s="4" t="s">
        <v>10</v>
      </c>
    </row>
    <row r="263" spans="1:83" x14ac:dyDescent="0.25">
      <c r="A263" s="142"/>
      <c r="B263" s="28" t="s">
        <v>280</v>
      </c>
      <c r="C263" s="126"/>
      <c r="D263" s="29"/>
      <c r="E263" s="76">
        <f>SUM(E262)</f>
        <v>3618.47</v>
      </c>
      <c r="F263" s="31"/>
      <c r="G263" s="32"/>
    </row>
    <row r="264" spans="1:83" x14ac:dyDescent="0.25">
      <c r="A264" s="136" t="s">
        <v>332</v>
      </c>
      <c r="B264" s="2" t="s">
        <v>341</v>
      </c>
      <c r="C264" s="24">
        <v>20858497843</v>
      </c>
      <c r="D264" s="10" t="s">
        <v>25</v>
      </c>
      <c r="E264" s="77">
        <v>8347.67</v>
      </c>
      <c r="F264" s="6">
        <v>3223</v>
      </c>
      <c r="G264" s="4" t="s">
        <v>10</v>
      </c>
    </row>
    <row r="265" spans="1:83" s="5" customFormat="1" x14ac:dyDescent="0.25">
      <c r="A265" s="136" t="s">
        <v>332</v>
      </c>
      <c r="B265" s="2" t="s">
        <v>341</v>
      </c>
      <c r="C265" s="24">
        <v>20858497843</v>
      </c>
      <c r="D265" s="10" t="s">
        <v>25</v>
      </c>
      <c r="E265" s="77">
        <v>465.28</v>
      </c>
      <c r="F265" s="6">
        <v>3232</v>
      </c>
      <c r="G265" s="4" t="s">
        <v>14</v>
      </c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</row>
    <row r="266" spans="1:83" x14ac:dyDescent="0.25">
      <c r="A266" s="142"/>
      <c r="B266" s="28" t="s">
        <v>342</v>
      </c>
      <c r="C266" s="176"/>
      <c r="D266" s="13"/>
      <c r="E266" s="76">
        <f>SUM(E264:E265)</f>
        <v>8812.9500000000007</v>
      </c>
      <c r="F266" s="22"/>
      <c r="G266" s="23"/>
    </row>
    <row r="267" spans="1:83" x14ac:dyDescent="0.25">
      <c r="A267" s="136" t="s">
        <v>332</v>
      </c>
      <c r="B267" s="2" t="s">
        <v>343</v>
      </c>
      <c r="C267" s="24">
        <v>48071795351</v>
      </c>
      <c r="D267" s="10" t="s">
        <v>25</v>
      </c>
      <c r="E267" s="77">
        <v>812.99</v>
      </c>
      <c r="F267" s="6">
        <v>3224</v>
      </c>
      <c r="G267" s="64" t="s">
        <v>11</v>
      </c>
    </row>
    <row r="268" spans="1:83" x14ac:dyDescent="0.25">
      <c r="A268" s="142"/>
      <c r="B268" s="28" t="s">
        <v>344</v>
      </c>
      <c r="C268" s="126"/>
      <c r="D268" s="30"/>
      <c r="E268" s="76">
        <f>SUM(E267)</f>
        <v>812.99</v>
      </c>
      <c r="F268" s="31"/>
      <c r="G268" s="32"/>
    </row>
    <row r="269" spans="1:83" x14ac:dyDescent="0.25">
      <c r="A269" s="136" t="s">
        <v>332</v>
      </c>
      <c r="B269" s="34" t="s">
        <v>210</v>
      </c>
      <c r="C269" s="24">
        <v>50467974870</v>
      </c>
      <c r="D269" s="10" t="s">
        <v>27</v>
      </c>
      <c r="E269" s="77">
        <v>106.99</v>
      </c>
      <c r="F269" s="6">
        <v>3225</v>
      </c>
      <c r="G269" s="4" t="s">
        <v>235</v>
      </c>
    </row>
    <row r="270" spans="1:83" x14ac:dyDescent="0.25">
      <c r="A270" s="142"/>
      <c r="B270" s="28" t="s">
        <v>212</v>
      </c>
      <c r="C270" s="126"/>
      <c r="D270" s="30"/>
      <c r="E270" s="76">
        <f>SUM(E269)</f>
        <v>106.99</v>
      </c>
      <c r="F270" s="31"/>
      <c r="G270" s="32"/>
    </row>
    <row r="271" spans="1:83" x14ac:dyDescent="0.25">
      <c r="A271" s="136" t="s">
        <v>332</v>
      </c>
      <c r="B271" s="34" t="s">
        <v>347</v>
      </c>
      <c r="C271" s="24">
        <v>87311810356</v>
      </c>
      <c r="D271" s="10" t="s">
        <v>27</v>
      </c>
      <c r="E271" s="75">
        <v>88.77</v>
      </c>
      <c r="F271" s="119">
        <v>3231</v>
      </c>
      <c r="G271" s="4" t="s">
        <v>13</v>
      </c>
    </row>
    <row r="272" spans="1:83" x14ac:dyDescent="0.25">
      <c r="A272" s="142"/>
      <c r="B272" s="28" t="s">
        <v>272</v>
      </c>
      <c r="C272" s="126"/>
      <c r="D272" s="30"/>
      <c r="E272" s="76">
        <f>SUM(E271)</f>
        <v>88.77</v>
      </c>
      <c r="F272" s="31"/>
      <c r="G272" s="32"/>
    </row>
    <row r="273" spans="1:7" x14ac:dyDescent="0.25">
      <c r="A273" s="136" t="s">
        <v>332</v>
      </c>
      <c r="B273" s="2" t="s">
        <v>262</v>
      </c>
      <c r="C273" s="24">
        <v>81793146560</v>
      </c>
      <c r="D273" s="10" t="s">
        <v>27</v>
      </c>
      <c r="E273" s="77">
        <v>231.87</v>
      </c>
      <c r="F273" s="6">
        <v>3231</v>
      </c>
      <c r="G273" s="4" t="s">
        <v>13</v>
      </c>
    </row>
    <row r="274" spans="1:7" x14ac:dyDescent="0.25">
      <c r="A274" s="142"/>
      <c r="B274" s="28" t="s">
        <v>263</v>
      </c>
      <c r="C274" s="126"/>
      <c r="D274" s="30"/>
      <c r="E274" s="76">
        <f>SUM(E273)</f>
        <v>231.87</v>
      </c>
      <c r="F274" s="31"/>
      <c r="G274" s="32"/>
    </row>
    <row r="275" spans="1:7" x14ac:dyDescent="0.25">
      <c r="A275" s="136" t="s">
        <v>332</v>
      </c>
      <c r="B275" s="34" t="s">
        <v>345</v>
      </c>
      <c r="C275" s="24">
        <v>71323411061</v>
      </c>
      <c r="D275" s="35" t="s">
        <v>25</v>
      </c>
      <c r="E275" s="75">
        <v>617.63</v>
      </c>
      <c r="F275" s="6">
        <v>3232</v>
      </c>
      <c r="G275" s="4" t="s">
        <v>14</v>
      </c>
    </row>
    <row r="276" spans="1:7" x14ac:dyDescent="0.25">
      <c r="A276" s="142"/>
      <c r="B276" s="28" t="s">
        <v>346</v>
      </c>
      <c r="C276" s="126"/>
      <c r="D276" s="30"/>
      <c r="E276" s="76">
        <f>SUM(E275)</f>
        <v>617.63</v>
      </c>
      <c r="F276" s="31"/>
      <c r="G276" s="32"/>
    </row>
    <row r="277" spans="1:7" x14ac:dyDescent="0.25">
      <c r="A277" s="136" t="s">
        <v>332</v>
      </c>
      <c r="B277" s="34" t="s">
        <v>128</v>
      </c>
      <c r="C277" s="24">
        <v>64546066176</v>
      </c>
      <c r="D277" s="35" t="s">
        <v>27</v>
      </c>
      <c r="E277" s="75">
        <v>80</v>
      </c>
      <c r="F277" s="6">
        <v>3233</v>
      </c>
      <c r="G277" s="4" t="s">
        <v>15</v>
      </c>
    </row>
    <row r="278" spans="1:7" x14ac:dyDescent="0.25">
      <c r="A278" s="142"/>
      <c r="B278" s="28" t="s">
        <v>111</v>
      </c>
      <c r="C278" s="126"/>
      <c r="D278" s="30"/>
      <c r="E278" s="76">
        <f>SUM(E277)</f>
        <v>80</v>
      </c>
      <c r="F278" s="31"/>
      <c r="G278" s="32"/>
    </row>
    <row r="279" spans="1:7" x14ac:dyDescent="0.25">
      <c r="A279" s="136" t="s">
        <v>332</v>
      </c>
      <c r="B279" s="2" t="s">
        <v>298</v>
      </c>
      <c r="C279" s="99">
        <v>78093047651</v>
      </c>
      <c r="D279" s="48" t="s">
        <v>27</v>
      </c>
      <c r="E279" s="77">
        <v>92.56</v>
      </c>
      <c r="F279" s="6">
        <v>3233</v>
      </c>
      <c r="G279" s="4" t="s">
        <v>15</v>
      </c>
    </row>
    <row r="280" spans="1:7" x14ac:dyDescent="0.25">
      <c r="A280" s="142"/>
      <c r="B280" s="28" t="s">
        <v>299</v>
      </c>
      <c r="C280" s="126"/>
      <c r="D280" s="30"/>
      <c r="E280" s="76">
        <f>SUM(E279)</f>
        <v>92.56</v>
      </c>
      <c r="F280" s="31"/>
      <c r="G280" s="32"/>
    </row>
    <row r="281" spans="1:7" x14ac:dyDescent="0.25">
      <c r="A281" s="136" t="s">
        <v>332</v>
      </c>
      <c r="B281" s="2" t="s">
        <v>260</v>
      </c>
      <c r="C281" s="99">
        <v>38812451417</v>
      </c>
      <c r="D281" s="10" t="s">
        <v>25</v>
      </c>
      <c r="E281" s="77">
        <v>435.13</v>
      </c>
      <c r="F281" s="6">
        <v>3234</v>
      </c>
      <c r="G281" s="4" t="s">
        <v>16</v>
      </c>
    </row>
    <row r="282" spans="1:7" x14ac:dyDescent="0.25">
      <c r="A282" s="142"/>
      <c r="B282" s="28" t="s">
        <v>261</v>
      </c>
      <c r="C282" s="176"/>
      <c r="D282" s="13"/>
      <c r="E282" s="76">
        <f>SUM(E281)</f>
        <v>435.13</v>
      </c>
      <c r="F282" s="22"/>
      <c r="G282" s="23"/>
    </row>
    <row r="283" spans="1:7" x14ac:dyDescent="0.25">
      <c r="A283" s="136" t="s">
        <v>332</v>
      </c>
      <c r="B283" s="2" t="s">
        <v>303</v>
      </c>
      <c r="C283" s="24">
        <v>29845096215</v>
      </c>
      <c r="D283" s="10" t="s">
        <v>25</v>
      </c>
      <c r="E283" s="75">
        <v>213.22</v>
      </c>
      <c r="F283" s="6">
        <v>3234</v>
      </c>
      <c r="G283" s="4" t="s">
        <v>16</v>
      </c>
    </row>
    <row r="284" spans="1:7" x14ac:dyDescent="0.25">
      <c r="A284" s="142"/>
      <c r="B284" s="28" t="s">
        <v>96</v>
      </c>
      <c r="C284" s="176"/>
      <c r="D284" s="13"/>
      <c r="E284" s="76">
        <f>SUM(E283)</f>
        <v>213.22</v>
      </c>
      <c r="F284" s="22"/>
      <c r="G284" s="23"/>
    </row>
    <row r="285" spans="1:7" x14ac:dyDescent="0.25">
      <c r="A285" s="136" t="s">
        <v>332</v>
      </c>
      <c r="B285" s="2" t="s">
        <v>233</v>
      </c>
      <c r="C285" s="24">
        <v>12492147815</v>
      </c>
      <c r="D285" s="10" t="s">
        <v>25</v>
      </c>
      <c r="E285" s="73">
        <v>66.05</v>
      </c>
      <c r="F285" s="6">
        <v>3235</v>
      </c>
      <c r="G285" s="4" t="s">
        <v>17</v>
      </c>
    </row>
    <row r="286" spans="1:7" x14ac:dyDescent="0.25">
      <c r="A286" s="142"/>
      <c r="B286" s="28" t="s">
        <v>348</v>
      </c>
      <c r="C286" s="126"/>
      <c r="D286" s="30"/>
      <c r="E286" s="74">
        <f>SUM(E285)</f>
        <v>66.05</v>
      </c>
      <c r="F286" s="31"/>
      <c r="G286" s="32"/>
    </row>
    <row r="287" spans="1:7" x14ac:dyDescent="0.25">
      <c r="A287" s="136" t="s">
        <v>332</v>
      </c>
      <c r="B287" s="2" t="s">
        <v>349</v>
      </c>
      <c r="C287" s="24">
        <v>48343448386</v>
      </c>
      <c r="D287" s="35" t="s">
        <v>27</v>
      </c>
      <c r="E287" s="77">
        <v>875</v>
      </c>
      <c r="F287" s="6">
        <v>3235</v>
      </c>
      <c r="G287" s="4" t="s">
        <v>17</v>
      </c>
    </row>
    <row r="288" spans="1:7" x14ac:dyDescent="0.25">
      <c r="A288" s="142"/>
      <c r="B288" s="28" t="s">
        <v>350</v>
      </c>
      <c r="C288" s="126"/>
      <c r="D288" s="30"/>
      <c r="E288" s="76">
        <f>SUM(E287)</f>
        <v>875</v>
      </c>
      <c r="F288" s="31"/>
      <c r="G288" s="32"/>
    </row>
    <row r="289" spans="1:7" x14ac:dyDescent="0.25">
      <c r="A289" s="136" t="s">
        <v>332</v>
      </c>
      <c r="B289" s="2" t="s">
        <v>351</v>
      </c>
      <c r="C289" s="24">
        <v>29629574948</v>
      </c>
      <c r="D289" s="10" t="s">
        <v>50</v>
      </c>
      <c r="E289" s="77">
        <v>2237.5</v>
      </c>
      <c r="F289" s="6">
        <v>3235</v>
      </c>
      <c r="G289" s="4" t="s">
        <v>17</v>
      </c>
    </row>
    <row r="290" spans="1:7" x14ac:dyDescent="0.25">
      <c r="A290" s="142"/>
      <c r="B290" s="28" t="s">
        <v>352</v>
      </c>
      <c r="C290" s="126"/>
      <c r="D290" s="30"/>
      <c r="E290" s="76">
        <f>SUM(E289)</f>
        <v>2237.5</v>
      </c>
      <c r="F290" s="31"/>
      <c r="G290" s="32"/>
    </row>
    <row r="291" spans="1:7" x14ac:dyDescent="0.25">
      <c r="A291" s="136" t="s">
        <v>332</v>
      </c>
      <c r="B291" s="34" t="s">
        <v>353</v>
      </c>
      <c r="C291" s="24">
        <v>74242216047</v>
      </c>
      <c r="D291" s="35" t="s">
        <v>27</v>
      </c>
      <c r="E291" s="144">
        <v>8.75</v>
      </c>
      <c r="F291" s="6">
        <v>3235</v>
      </c>
      <c r="G291" s="4" t="s">
        <v>17</v>
      </c>
    </row>
    <row r="292" spans="1:7" x14ac:dyDescent="0.25">
      <c r="A292" s="142"/>
      <c r="B292" s="28" t="s">
        <v>354</v>
      </c>
      <c r="C292" s="126"/>
      <c r="D292" s="30"/>
      <c r="E292" s="76">
        <f>SUM(E291)</f>
        <v>8.75</v>
      </c>
      <c r="F292" s="31"/>
      <c r="G292" s="32"/>
    </row>
    <row r="293" spans="1:7" x14ac:dyDescent="0.25">
      <c r="A293" s="136" t="s">
        <v>332</v>
      </c>
      <c r="B293" s="34" t="s">
        <v>245</v>
      </c>
      <c r="C293" s="24">
        <v>65969391355</v>
      </c>
      <c r="D293" s="35" t="s">
        <v>25</v>
      </c>
      <c r="E293" s="75">
        <v>33.1</v>
      </c>
      <c r="F293" s="6">
        <v>3236</v>
      </c>
      <c r="G293" s="4" t="s">
        <v>247</v>
      </c>
    </row>
    <row r="294" spans="1:7" x14ac:dyDescent="0.25">
      <c r="A294" s="142"/>
      <c r="B294" s="28" t="s">
        <v>246</v>
      </c>
      <c r="C294" s="126"/>
      <c r="D294" s="30"/>
      <c r="E294" s="76">
        <f>SUBTOTAL(9,E293)</f>
        <v>33.1</v>
      </c>
      <c r="F294" s="31"/>
      <c r="G294" s="32"/>
    </row>
    <row r="295" spans="1:7" x14ac:dyDescent="0.25">
      <c r="A295" s="136" t="s">
        <v>332</v>
      </c>
      <c r="B295" s="2" t="s">
        <v>52</v>
      </c>
      <c r="C295" s="24">
        <v>25975412650</v>
      </c>
      <c r="D295" s="35" t="s">
        <v>25</v>
      </c>
      <c r="E295" s="77">
        <v>344.05</v>
      </c>
      <c r="F295" s="6">
        <v>3237</v>
      </c>
      <c r="G295" s="4" t="s">
        <v>51</v>
      </c>
    </row>
    <row r="296" spans="1:7" x14ac:dyDescent="0.25">
      <c r="A296" s="142"/>
      <c r="B296" s="28" t="s">
        <v>53</v>
      </c>
      <c r="C296" s="126"/>
      <c r="D296" s="30"/>
      <c r="E296" s="76">
        <f>SUBTOTAL(9,E295)</f>
        <v>344.05</v>
      </c>
      <c r="F296" s="31"/>
      <c r="G296" s="32"/>
    </row>
    <row r="297" spans="1:7" x14ac:dyDescent="0.25">
      <c r="A297" s="136" t="s">
        <v>332</v>
      </c>
      <c r="B297" s="2" t="s">
        <v>357</v>
      </c>
      <c r="C297" s="24" t="s">
        <v>355</v>
      </c>
      <c r="D297" s="10" t="s">
        <v>356</v>
      </c>
      <c r="E297" s="77">
        <v>164.1</v>
      </c>
      <c r="F297" s="6">
        <v>3238</v>
      </c>
      <c r="G297" s="4" t="s">
        <v>18</v>
      </c>
    </row>
    <row r="298" spans="1:7" x14ac:dyDescent="0.25">
      <c r="A298" s="142"/>
      <c r="B298" s="28" t="s">
        <v>358</v>
      </c>
      <c r="C298" s="126"/>
      <c r="D298" s="30"/>
      <c r="E298" s="76">
        <f>SUM(E297)</f>
        <v>164.1</v>
      </c>
      <c r="F298" s="31"/>
      <c r="G298" s="32"/>
    </row>
    <row r="299" spans="1:7" x14ac:dyDescent="0.25">
      <c r="A299" s="136" t="s">
        <v>332</v>
      </c>
      <c r="B299" s="2" t="s">
        <v>91</v>
      </c>
      <c r="C299" s="24">
        <v>11815662330</v>
      </c>
      <c r="D299" s="10" t="s">
        <v>25</v>
      </c>
      <c r="E299" s="73">
        <v>481.13</v>
      </c>
      <c r="F299" s="6">
        <v>3238</v>
      </c>
      <c r="G299" s="4" t="s">
        <v>18</v>
      </c>
    </row>
    <row r="300" spans="1:7" x14ac:dyDescent="0.25">
      <c r="A300" s="142"/>
      <c r="B300" s="28" t="s">
        <v>359</v>
      </c>
      <c r="C300" s="126"/>
      <c r="D300" s="30"/>
      <c r="E300" s="74">
        <f>SUM(E299)</f>
        <v>481.13</v>
      </c>
      <c r="F300" s="31"/>
      <c r="G300" s="32"/>
    </row>
    <row r="301" spans="1:7" x14ac:dyDescent="0.25">
      <c r="A301" s="136" t="s">
        <v>332</v>
      </c>
      <c r="B301" s="34" t="s">
        <v>360</v>
      </c>
      <c r="C301" s="24">
        <v>50063679828</v>
      </c>
      <c r="D301" s="10" t="s">
        <v>27</v>
      </c>
      <c r="E301" s="75">
        <v>424.99</v>
      </c>
      <c r="F301" s="6">
        <v>3238</v>
      </c>
      <c r="G301" s="4" t="s">
        <v>18</v>
      </c>
    </row>
    <row r="302" spans="1:7" x14ac:dyDescent="0.25">
      <c r="A302" s="142"/>
      <c r="B302" s="28" t="s">
        <v>33</v>
      </c>
      <c r="C302" s="126"/>
      <c r="D302" s="30"/>
      <c r="E302" s="76">
        <f>SUM(E301)</f>
        <v>424.99</v>
      </c>
      <c r="F302" s="31"/>
      <c r="G302" s="32"/>
    </row>
    <row r="303" spans="1:7" x14ac:dyDescent="0.25">
      <c r="A303" s="136" t="s">
        <v>332</v>
      </c>
      <c r="B303" s="34" t="s">
        <v>361</v>
      </c>
      <c r="C303" s="24">
        <v>74468989208</v>
      </c>
      <c r="D303" s="10" t="s">
        <v>25</v>
      </c>
      <c r="E303" s="75">
        <v>750</v>
      </c>
      <c r="F303" s="6">
        <v>3238</v>
      </c>
      <c r="G303" s="4" t="s">
        <v>18</v>
      </c>
    </row>
    <row r="304" spans="1:7" x14ac:dyDescent="0.25">
      <c r="A304" s="142"/>
      <c r="B304" s="28" t="s">
        <v>362</v>
      </c>
      <c r="C304" s="126"/>
      <c r="D304" s="30"/>
      <c r="E304" s="76">
        <f>SUM(E303)</f>
        <v>750</v>
      </c>
      <c r="F304" s="31"/>
      <c r="G304" s="32"/>
    </row>
    <row r="305" spans="1:83" x14ac:dyDescent="0.25">
      <c r="A305" s="136" t="s">
        <v>332</v>
      </c>
      <c r="B305" s="34" t="s">
        <v>327</v>
      </c>
      <c r="C305" s="24">
        <v>98872214577</v>
      </c>
      <c r="D305" s="35" t="s">
        <v>73</v>
      </c>
      <c r="E305" s="75">
        <v>125</v>
      </c>
      <c r="F305" s="6">
        <v>3238</v>
      </c>
      <c r="G305" s="4" t="s">
        <v>18</v>
      </c>
    </row>
    <row r="306" spans="1:83" x14ac:dyDescent="0.25">
      <c r="A306" s="142"/>
      <c r="B306" s="28" t="s">
        <v>252</v>
      </c>
      <c r="C306" s="126"/>
      <c r="D306" s="30"/>
      <c r="E306" s="76">
        <f>SUM(E305)</f>
        <v>125</v>
      </c>
      <c r="F306" s="31"/>
      <c r="G306" s="32"/>
    </row>
    <row r="307" spans="1:83" x14ac:dyDescent="0.25">
      <c r="A307" s="136" t="s">
        <v>332</v>
      </c>
      <c r="B307" s="122" t="s">
        <v>273</v>
      </c>
      <c r="C307" s="24">
        <v>85821130368</v>
      </c>
      <c r="D307" s="10" t="s">
        <v>27</v>
      </c>
      <c r="E307" s="144">
        <v>2.91</v>
      </c>
      <c r="F307" s="6">
        <v>3238</v>
      </c>
      <c r="G307" s="4" t="s">
        <v>18</v>
      </c>
    </row>
    <row r="308" spans="1:83" x14ac:dyDescent="0.25">
      <c r="A308" s="142"/>
      <c r="B308" s="28" t="s">
        <v>363</v>
      </c>
      <c r="C308" s="126"/>
      <c r="D308" s="30"/>
      <c r="E308" s="76">
        <f>SUM(E307)</f>
        <v>2.91</v>
      </c>
      <c r="F308" s="31"/>
      <c r="G308" s="32"/>
    </row>
    <row r="309" spans="1:83" x14ac:dyDescent="0.25">
      <c r="A309" s="136" t="s">
        <v>332</v>
      </c>
      <c r="B309" s="122" t="s">
        <v>365</v>
      </c>
      <c r="C309" s="24" t="s">
        <v>364</v>
      </c>
      <c r="D309" s="35" t="s">
        <v>71</v>
      </c>
      <c r="E309" s="75">
        <v>60</v>
      </c>
      <c r="F309" s="6">
        <v>3238</v>
      </c>
      <c r="G309" s="4" t="s">
        <v>18</v>
      </c>
    </row>
    <row r="310" spans="1:83" x14ac:dyDescent="0.25">
      <c r="A310" s="142"/>
      <c r="B310" s="28" t="s">
        <v>366</v>
      </c>
      <c r="C310" s="126"/>
      <c r="D310" s="30"/>
      <c r="E310" s="76">
        <f>SUM(E309)</f>
        <v>60</v>
      </c>
      <c r="F310" s="31"/>
      <c r="G310" s="32"/>
    </row>
    <row r="311" spans="1:83" x14ac:dyDescent="0.25">
      <c r="A311" s="136" t="s">
        <v>332</v>
      </c>
      <c r="B311" s="2" t="s">
        <v>268</v>
      </c>
      <c r="C311" s="24">
        <v>50056328499</v>
      </c>
      <c r="D311" s="35" t="s">
        <v>367</v>
      </c>
      <c r="E311" s="75">
        <v>1890</v>
      </c>
      <c r="F311" s="6">
        <v>3239</v>
      </c>
      <c r="G311" s="4" t="s">
        <v>19</v>
      </c>
    </row>
    <row r="312" spans="1:83" x14ac:dyDescent="0.25">
      <c r="A312" s="142"/>
      <c r="B312" s="28" t="s">
        <v>269</v>
      </c>
      <c r="C312" s="126"/>
      <c r="D312" s="30"/>
      <c r="E312" s="76">
        <f>SUM(E311)</f>
        <v>1890</v>
      </c>
      <c r="F312" s="31"/>
      <c r="G312" s="32"/>
    </row>
    <row r="313" spans="1:83" x14ac:dyDescent="0.25">
      <c r="A313" s="136" t="s">
        <v>332</v>
      </c>
      <c r="B313" s="2" t="s">
        <v>368</v>
      </c>
      <c r="C313" s="178" t="s">
        <v>370</v>
      </c>
      <c r="D313" s="35" t="s">
        <v>27</v>
      </c>
      <c r="E313" s="75">
        <v>2300</v>
      </c>
      <c r="F313" s="6">
        <v>3292</v>
      </c>
      <c r="G313" s="4" t="s">
        <v>284</v>
      </c>
    </row>
    <row r="314" spans="1:83" x14ac:dyDescent="0.25">
      <c r="A314" s="142"/>
      <c r="B314" s="28" t="s">
        <v>369</v>
      </c>
      <c r="C314" s="126"/>
      <c r="D314" s="30"/>
      <c r="E314" s="76">
        <f>SUM(E313)</f>
        <v>2300</v>
      </c>
      <c r="F314" s="31"/>
      <c r="G314" s="32"/>
    </row>
    <row r="315" spans="1:83" x14ac:dyDescent="0.25">
      <c r="A315" s="136" t="s">
        <v>332</v>
      </c>
      <c r="B315" s="2" t="s">
        <v>371</v>
      </c>
      <c r="C315" s="24">
        <v>49442761457</v>
      </c>
      <c r="D315" s="35" t="s">
        <v>372</v>
      </c>
      <c r="E315" s="75">
        <v>300</v>
      </c>
      <c r="F315" s="6">
        <v>3299</v>
      </c>
      <c r="G315" s="4" t="s">
        <v>136</v>
      </c>
    </row>
    <row r="316" spans="1:83" s="5" customFormat="1" x14ac:dyDescent="0.25">
      <c r="A316" s="136" t="s">
        <v>332</v>
      </c>
      <c r="B316" s="2" t="s">
        <v>371</v>
      </c>
      <c r="C316" s="24">
        <v>49442761457</v>
      </c>
      <c r="D316" s="35" t="s">
        <v>372</v>
      </c>
      <c r="E316" s="75">
        <v>2851.88</v>
      </c>
      <c r="F316" s="47">
        <v>3233</v>
      </c>
      <c r="G316" s="4" t="s">
        <v>15</v>
      </c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</row>
    <row r="317" spans="1:83" x14ac:dyDescent="0.25">
      <c r="A317" s="142"/>
      <c r="B317" s="28" t="s">
        <v>373</v>
      </c>
      <c r="C317" s="126"/>
      <c r="D317" s="30"/>
      <c r="E317" s="76">
        <f>SUBTOTAL(9,E315:E316)</f>
        <v>3151.88</v>
      </c>
      <c r="F317" s="31"/>
      <c r="G317" s="32"/>
    </row>
    <row r="318" spans="1:83" x14ac:dyDescent="0.25">
      <c r="A318" s="136" t="s">
        <v>332</v>
      </c>
      <c r="B318" s="2" t="s">
        <v>375</v>
      </c>
      <c r="C318" s="178" t="s">
        <v>377</v>
      </c>
      <c r="D318" s="10" t="s">
        <v>25</v>
      </c>
      <c r="E318" s="77">
        <v>1967.39</v>
      </c>
      <c r="F318" s="6">
        <v>4223</v>
      </c>
      <c r="G318" s="4" t="s">
        <v>374</v>
      </c>
    </row>
    <row r="319" spans="1:83" x14ac:dyDescent="0.25">
      <c r="A319" s="142"/>
      <c r="B319" s="28" t="s">
        <v>376</v>
      </c>
      <c r="C319" s="126"/>
      <c r="D319" s="30"/>
      <c r="E319" s="76">
        <f>SUM(E318)</f>
        <v>1967.39</v>
      </c>
      <c r="F319" s="31"/>
      <c r="G319" s="32"/>
    </row>
    <row r="320" spans="1:83" x14ac:dyDescent="0.25">
      <c r="A320" s="136" t="s">
        <v>332</v>
      </c>
      <c r="B320" s="2" t="s">
        <v>257</v>
      </c>
      <c r="C320" s="178">
        <v>76120956111</v>
      </c>
      <c r="D320" s="10" t="s">
        <v>25</v>
      </c>
      <c r="E320" s="75">
        <v>9750</v>
      </c>
      <c r="F320" s="6">
        <v>4124</v>
      </c>
      <c r="G320" s="4" t="s">
        <v>256</v>
      </c>
    </row>
    <row r="321" spans="1:83" s="5" customFormat="1" x14ac:dyDescent="0.25">
      <c r="A321" s="149" t="s">
        <v>332</v>
      </c>
      <c r="B321" s="3" t="s">
        <v>257</v>
      </c>
      <c r="C321" s="178">
        <v>76120956111</v>
      </c>
      <c r="D321" s="10" t="s">
        <v>25</v>
      </c>
      <c r="E321" s="75">
        <v>166.66</v>
      </c>
      <c r="F321" s="170">
        <v>3232</v>
      </c>
      <c r="G321" s="4" t="s">
        <v>14</v>
      </c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</row>
    <row r="322" spans="1:83" x14ac:dyDescent="0.25">
      <c r="A322" s="2"/>
      <c r="B322" s="29" t="s">
        <v>259</v>
      </c>
      <c r="C322" s="126"/>
      <c r="D322" s="30"/>
      <c r="E322" s="76">
        <f>SUM(E320:E321)</f>
        <v>9916.66</v>
      </c>
      <c r="F322" s="31"/>
      <c r="G322" s="32"/>
    </row>
    <row r="323" spans="1:83" x14ac:dyDescent="0.25">
      <c r="A323" s="136" t="s">
        <v>332</v>
      </c>
      <c r="B323" s="2" t="s">
        <v>378</v>
      </c>
      <c r="C323" s="24">
        <v>21270210680</v>
      </c>
      <c r="D323" s="10" t="s">
        <v>25</v>
      </c>
      <c r="E323" s="77">
        <v>122.76</v>
      </c>
      <c r="F323" s="6">
        <v>3221</v>
      </c>
      <c r="G323" s="4" t="s">
        <v>9</v>
      </c>
    </row>
    <row r="324" spans="1:83" x14ac:dyDescent="0.25">
      <c r="A324" s="142"/>
      <c r="B324" s="28" t="s">
        <v>379</v>
      </c>
      <c r="C324" s="126"/>
      <c r="D324" s="30"/>
      <c r="E324" s="76">
        <f>SUM(E323)</f>
        <v>122.76</v>
      </c>
      <c r="F324" s="31"/>
      <c r="G324" s="32"/>
    </row>
    <row r="325" spans="1:83" x14ac:dyDescent="0.25">
      <c r="A325" s="136" t="s">
        <v>332</v>
      </c>
      <c r="B325" s="2" t="s">
        <v>380</v>
      </c>
      <c r="C325" s="24">
        <v>69241506388</v>
      </c>
      <c r="D325" s="10" t="s">
        <v>27</v>
      </c>
      <c r="E325" s="77">
        <v>31</v>
      </c>
      <c r="F325" s="6">
        <v>3221</v>
      </c>
      <c r="G325" s="4" t="s">
        <v>9</v>
      </c>
    </row>
    <row r="326" spans="1:83" x14ac:dyDescent="0.25">
      <c r="A326" s="142"/>
      <c r="B326" s="28" t="s">
        <v>381</v>
      </c>
      <c r="C326" s="126"/>
      <c r="D326" s="30"/>
      <c r="E326" s="76">
        <f>SUM(E325)</f>
        <v>31</v>
      </c>
      <c r="F326" s="31"/>
      <c r="G326" s="32"/>
    </row>
    <row r="327" spans="1:83" x14ac:dyDescent="0.25">
      <c r="A327" s="136" t="s">
        <v>332</v>
      </c>
      <c r="B327" s="46" t="s">
        <v>383</v>
      </c>
      <c r="C327" s="24">
        <v>91040737993</v>
      </c>
      <c r="D327" s="10" t="s">
        <v>27</v>
      </c>
      <c r="E327" s="79">
        <v>168.33</v>
      </c>
      <c r="F327" s="6">
        <v>3224</v>
      </c>
      <c r="G327" s="57" t="s">
        <v>11</v>
      </c>
    </row>
    <row r="328" spans="1:83" x14ac:dyDescent="0.25">
      <c r="A328" s="142"/>
      <c r="B328" s="28" t="s">
        <v>382</v>
      </c>
      <c r="C328" s="126"/>
      <c r="D328" s="30"/>
      <c r="E328" s="76">
        <f>SUM(E327)</f>
        <v>168.33</v>
      </c>
      <c r="F328" s="31"/>
      <c r="G328" s="32"/>
    </row>
    <row r="329" spans="1:83" x14ac:dyDescent="0.25">
      <c r="A329" s="136" t="s">
        <v>332</v>
      </c>
      <c r="B329" s="46" t="s">
        <v>292</v>
      </c>
      <c r="C329" s="24">
        <v>42113416920</v>
      </c>
      <c r="D329" s="10" t="s">
        <v>291</v>
      </c>
      <c r="E329" s="79">
        <v>562.9</v>
      </c>
      <c r="F329" s="49">
        <v>3224</v>
      </c>
      <c r="G329" s="57" t="s">
        <v>11</v>
      </c>
    </row>
    <row r="330" spans="1:83" x14ac:dyDescent="0.25">
      <c r="A330" s="142"/>
      <c r="B330" s="42" t="s">
        <v>293</v>
      </c>
      <c r="C330" s="173"/>
      <c r="D330" s="44"/>
      <c r="E330" s="80">
        <f>SUM(E329)</f>
        <v>562.9</v>
      </c>
      <c r="F330" s="45"/>
      <c r="G330" s="56"/>
    </row>
    <row r="331" spans="1:83" x14ac:dyDescent="0.25">
      <c r="A331" s="136" t="s">
        <v>332</v>
      </c>
      <c r="B331" s="2" t="s">
        <v>566</v>
      </c>
      <c r="C331" s="24">
        <v>29524210204</v>
      </c>
      <c r="D331" s="35" t="s">
        <v>27</v>
      </c>
      <c r="E331" s="79">
        <v>186.39</v>
      </c>
      <c r="F331" s="6">
        <v>3231</v>
      </c>
      <c r="G331" s="4" t="s">
        <v>13</v>
      </c>
    </row>
    <row r="332" spans="1:83" x14ac:dyDescent="0.25">
      <c r="A332" s="142"/>
      <c r="B332" s="42" t="s">
        <v>65</v>
      </c>
      <c r="C332" s="173"/>
      <c r="D332" s="44"/>
      <c r="E332" s="80">
        <f>SUM(E331)</f>
        <v>186.39</v>
      </c>
      <c r="F332" s="45"/>
      <c r="G332" s="56"/>
    </row>
    <row r="333" spans="1:83" x14ac:dyDescent="0.25">
      <c r="A333" s="136" t="s">
        <v>332</v>
      </c>
      <c r="B333" s="46" t="s">
        <v>384</v>
      </c>
      <c r="C333" s="99">
        <v>28212527269</v>
      </c>
      <c r="D333" s="35" t="s">
        <v>27</v>
      </c>
      <c r="E333" s="79">
        <v>135.04</v>
      </c>
      <c r="F333" s="6">
        <v>3232</v>
      </c>
      <c r="G333" s="4" t="s">
        <v>14</v>
      </c>
    </row>
    <row r="334" spans="1:83" x14ac:dyDescent="0.25">
      <c r="A334" s="142"/>
      <c r="B334" s="42" t="s">
        <v>385</v>
      </c>
      <c r="C334" s="173"/>
      <c r="D334" s="44"/>
      <c r="E334" s="80">
        <f>SUM(E333)</f>
        <v>135.04</v>
      </c>
      <c r="F334" s="45"/>
      <c r="G334" s="56"/>
    </row>
    <row r="335" spans="1:83" x14ac:dyDescent="0.25">
      <c r="A335" s="136" t="s">
        <v>332</v>
      </c>
      <c r="B335" s="46" t="s">
        <v>101</v>
      </c>
      <c r="C335" s="99">
        <v>97244287460</v>
      </c>
      <c r="D335" s="48" t="s">
        <v>25</v>
      </c>
      <c r="E335" s="79">
        <v>102.61</v>
      </c>
      <c r="F335" s="6">
        <v>3232</v>
      </c>
      <c r="G335" s="4" t="s">
        <v>14</v>
      </c>
    </row>
    <row r="336" spans="1:83" s="5" customFormat="1" x14ac:dyDescent="0.25">
      <c r="A336" s="136" t="s">
        <v>332</v>
      </c>
      <c r="B336" s="46" t="s">
        <v>101</v>
      </c>
      <c r="C336" s="99">
        <v>97244287460</v>
      </c>
      <c r="D336" s="48" t="s">
        <v>25</v>
      </c>
      <c r="E336" s="79">
        <v>265</v>
      </c>
      <c r="F336" s="6">
        <v>3235</v>
      </c>
      <c r="G336" s="4" t="s">
        <v>17</v>
      </c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</row>
    <row r="337" spans="1:7" x14ac:dyDescent="0.25">
      <c r="A337" s="142"/>
      <c r="B337" s="28" t="s">
        <v>102</v>
      </c>
      <c r="C337" s="126"/>
      <c r="D337" s="30"/>
      <c r="E337" s="76">
        <f>SUM(E335:E336)</f>
        <v>367.61</v>
      </c>
      <c r="F337" s="29"/>
      <c r="G337" s="32"/>
    </row>
    <row r="338" spans="1:7" x14ac:dyDescent="0.25">
      <c r="A338" s="136" t="s">
        <v>332</v>
      </c>
      <c r="B338" s="46" t="s">
        <v>225</v>
      </c>
      <c r="C338" s="99">
        <v>14740285506</v>
      </c>
      <c r="D338" s="48" t="s">
        <v>25</v>
      </c>
      <c r="E338" s="79">
        <v>1360.41</v>
      </c>
      <c r="F338" s="47">
        <v>3232</v>
      </c>
      <c r="G338" s="57" t="s">
        <v>14</v>
      </c>
    </row>
    <row r="339" spans="1:7" x14ac:dyDescent="0.25">
      <c r="A339" s="142"/>
      <c r="B339" s="42" t="s">
        <v>226</v>
      </c>
      <c r="C339" s="173"/>
      <c r="D339" s="44"/>
      <c r="E339" s="80">
        <f>SUM(E338)</f>
        <v>1360.41</v>
      </c>
      <c r="F339" s="43"/>
      <c r="G339" s="56"/>
    </row>
    <row r="340" spans="1:7" x14ac:dyDescent="0.25">
      <c r="A340" s="136" t="s">
        <v>332</v>
      </c>
      <c r="B340" s="46" t="s">
        <v>386</v>
      </c>
      <c r="C340" s="99">
        <v>58634797997</v>
      </c>
      <c r="D340" s="48" t="s">
        <v>27</v>
      </c>
      <c r="E340" s="79">
        <v>71.25</v>
      </c>
      <c r="F340" s="47">
        <v>3232</v>
      </c>
      <c r="G340" s="57" t="s">
        <v>14</v>
      </c>
    </row>
    <row r="341" spans="1:7" x14ac:dyDescent="0.25">
      <c r="A341" s="142"/>
      <c r="B341" s="42" t="s">
        <v>387</v>
      </c>
      <c r="C341" s="173"/>
      <c r="D341" s="44"/>
      <c r="E341" s="80">
        <f>SUM(E340)</f>
        <v>71.25</v>
      </c>
      <c r="F341" s="43"/>
      <c r="G341" s="56"/>
    </row>
    <row r="342" spans="1:7" x14ac:dyDescent="0.25">
      <c r="A342" s="136" t="s">
        <v>332</v>
      </c>
      <c r="B342" s="46" t="s">
        <v>229</v>
      </c>
      <c r="C342" s="99">
        <v>70914161709</v>
      </c>
      <c r="D342" s="48" t="s">
        <v>25</v>
      </c>
      <c r="E342" s="79">
        <v>318.75</v>
      </c>
      <c r="F342" s="3">
        <v>3237</v>
      </c>
      <c r="G342" s="4" t="s">
        <v>51</v>
      </c>
    </row>
    <row r="343" spans="1:7" x14ac:dyDescent="0.25">
      <c r="A343" s="142"/>
      <c r="B343" s="42" t="s">
        <v>230</v>
      </c>
      <c r="C343" s="173"/>
      <c r="D343" s="44"/>
      <c r="E343" s="80">
        <f>SUM(E342)</f>
        <v>318.75</v>
      </c>
      <c r="F343" s="43"/>
      <c r="G343" s="56"/>
    </row>
    <row r="344" spans="1:7" x14ac:dyDescent="0.25">
      <c r="A344" s="136" t="s">
        <v>332</v>
      </c>
      <c r="B344" s="46" t="s">
        <v>388</v>
      </c>
      <c r="C344" s="99">
        <v>95549017341</v>
      </c>
      <c r="D344" s="48" t="s">
        <v>25</v>
      </c>
      <c r="E344" s="79">
        <v>4885.24</v>
      </c>
      <c r="F344" s="47">
        <v>3239</v>
      </c>
      <c r="G344" s="4" t="s">
        <v>19</v>
      </c>
    </row>
    <row r="345" spans="1:7" x14ac:dyDescent="0.25">
      <c r="A345" s="142"/>
      <c r="B345" s="42" t="s">
        <v>389</v>
      </c>
      <c r="C345" s="173"/>
      <c r="D345" s="44"/>
      <c r="E345" s="80">
        <f>SUM(E344)</f>
        <v>4885.24</v>
      </c>
      <c r="F345" s="43"/>
      <c r="G345" s="56"/>
    </row>
    <row r="346" spans="1:7" x14ac:dyDescent="0.25">
      <c r="A346" s="136" t="s">
        <v>332</v>
      </c>
      <c r="B346" s="34" t="s">
        <v>243</v>
      </c>
      <c r="C346" s="33" t="s">
        <v>90</v>
      </c>
      <c r="D346" s="48" t="s">
        <v>25</v>
      </c>
      <c r="E346" s="75">
        <v>161.29</v>
      </c>
      <c r="F346" s="47">
        <v>3239</v>
      </c>
      <c r="G346" s="4" t="s">
        <v>19</v>
      </c>
    </row>
    <row r="347" spans="1:7" x14ac:dyDescent="0.25">
      <c r="A347" s="142"/>
      <c r="B347" s="42" t="s">
        <v>244</v>
      </c>
      <c r="C347" s="173"/>
      <c r="D347" s="44"/>
      <c r="E347" s="80">
        <f>SUM(E346)</f>
        <v>161.29</v>
      </c>
      <c r="F347" s="43"/>
      <c r="G347" s="56"/>
    </row>
    <row r="348" spans="1:7" x14ac:dyDescent="0.25">
      <c r="A348" s="136" t="s">
        <v>332</v>
      </c>
      <c r="B348" s="2" t="s">
        <v>253</v>
      </c>
      <c r="C348" s="33">
        <v>67028344067</v>
      </c>
      <c r="D348" s="24" t="s">
        <v>50</v>
      </c>
      <c r="E348" s="79">
        <v>1085.4000000000001</v>
      </c>
      <c r="F348" s="47">
        <v>3239</v>
      </c>
      <c r="G348" s="4" t="s">
        <v>19</v>
      </c>
    </row>
    <row r="349" spans="1:7" x14ac:dyDescent="0.25">
      <c r="A349" s="142"/>
      <c r="B349" s="28" t="s">
        <v>254</v>
      </c>
      <c r="C349" s="126"/>
      <c r="D349" s="30"/>
      <c r="E349" s="76">
        <f>SUM(E348)</f>
        <v>1085.4000000000001</v>
      </c>
      <c r="F349" s="29"/>
      <c r="G349" s="32"/>
    </row>
    <row r="350" spans="1:7" x14ac:dyDescent="0.25">
      <c r="A350" s="136" t="s">
        <v>332</v>
      </c>
      <c r="B350" s="34" t="s">
        <v>88</v>
      </c>
      <c r="C350" s="33">
        <v>44537034108</v>
      </c>
      <c r="D350" s="35" t="s">
        <v>25</v>
      </c>
      <c r="E350" s="75">
        <v>4455</v>
      </c>
      <c r="F350" s="47">
        <v>3239</v>
      </c>
      <c r="G350" s="4" t="s">
        <v>19</v>
      </c>
    </row>
    <row r="351" spans="1:7" x14ac:dyDescent="0.25">
      <c r="A351" s="142"/>
      <c r="B351" s="28" t="s">
        <v>89</v>
      </c>
      <c r="C351" s="126"/>
      <c r="D351" s="30"/>
      <c r="E351" s="76">
        <f>SUM(E350)</f>
        <v>4455</v>
      </c>
      <c r="F351" s="29"/>
      <c r="G351" s="32"/>
    </row>
    <row r="352" spans="1:7" x14ac:dyDescent="0.25">
      <c r="A352" s="136" t="s">
        <v>332</v>
      </c>
      <c r="B352" s="34" t="s">
        <v>227</v>
      </c>
      <c r="C352" s="33">
        <v>60845511600</v>
      </c>
      <c r="D352" s="35" t="s">
        <v>25</v>
      </c>
      <c r="E352" s="75">
        <v>736.6</v>
      </c>
      <c r="F352" s="61">
        <v>3239</v>
      </c>
      <c r="G352" s="64" t="s">
        <v>19</v>
      </c>
    </row>
    <row r="353" spans="1:83" x14ac:dyDescent="0.25">
      <c r="A353" s="142"/>
      <c r="B353" s="28" t="s">
        <v>228</v>
      </c>
      <c r="C353" s="126"/>
      <c r="D353" s="30"/>
      <c r="E353" s="76">
        <f>SUM(E352)</f>
        <v>736.6</v>
      </c>
      <c r="F353" s="29"/>
      <c r="G353" s="32"/>
    </row>
    <row r="354" spans="1:83" x14ac:dyDescent="0.25">
      <c r="A354" s="149" t="s">
        <v>332</v>
      </c>
      <c r="B354" s="171" t="s">
        <v>390</v>
      </c>
      <c r="C354" s="33">
        <v>76226932891</v>
      </c>
      <c r="D354" s="35" t="s">
        <v>27</v>
      </c>
      <c r="E354" s="75">
        <v>35.75</v>
      </c>
      <c r="F354" s="61">
        <v>3221</v>
      </c>
      <c r="G354" s="4" t="s">
        <v>9</v>
      </c>
    </row>
    <row r="355" spans="1:83" x14ac:dyDescent="0.25">
      <c r="A355" s="2"/>
      <c r="B355" s="29" t="s">
        <v>391</v>
      </c>
      <c r="C355" s="126"/>
      <c r="D355" s="30"/>
      <c r="E355" s="76">
        <f>SUM(E354)</f>
        <v>35.75</v>
      </c>
      <c r="F355" s="29"/>
      <c r="G355" s="32"/>
    </row>
    <row r="356" spans="1:83" s="5" customFormat="1" x14ac:dyDescent="0.25">
      <c r="A356" s="149" t="s">
        <v>332</v>
      </c>
      <c r="B356" s="61" t="s">
        <v>398</v>
      </c>
      <c r="C356" s="33" t="s">
        <v>392</v>
      </c>
      <c r="D356" s="35" t="s">
        <v>397</v>
      </c>
      <c r="E356" s="75">
        <v>5240.72</v>
      </c>
      <c r="F356" s="61">
        <v>3235</v>
      </c>
      <c r="G356" s="64" t="s">
        <v>17</v>
      </c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</row>
    <row r="357" spans="1:83" s="5" customFormat="1" x14ac:dyDescent="0.25">
      <c r="A357" s="149"/>
      <c r="B357" s="29" t="s">
        <v>394</v>
      </c>
      <c r="C357" s="126"/>
      <c r="D357" s="30"/>
      <c r="E357" s="76">
        <f>SUM(E356)</f>
        <v>5240.72</v>
      </c>
      <c r="F357" s="29"/>
      <c r="G357" s="32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</row>
    <row r="358" spans="1:83" s="5" customFormat="1" x14ac:dyDescent="0.25">
      <c r="A358" s="149" t="s">
        <v>332</v>
      </c>
      <c r="B358" s="61" t="s">
        <v>396</v>
      </c>
      <c r="C358" s="33" t="s">
        <v>393</v>
      </c>
      <c r="D358" s="35" t="s">
        <v>395</v>
      </c>
      <c r="E358" s="75">
        <v>2017.26</v>
      </c>
      <c r="F358" s="61">
        <v>3213</v>
      </c>
      <c r="G358" s="4" t="s">
        <v>24</v>
      </c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</row>
    <row r="359" spans="1:83" s="5" customFormat="1" x14ac:dyDescent="0.25">
      <c r="A359" s="2"/>
      <c r="B359" s="29" t="s">
        <v>123</v>
      </c>
      <c r="C359" s="29"/>
      <c r="D359" s="30"/>
      <c r="E359" s="76">
        <f>SUM(E358)</f>
        <v>2017.26</v>
      </c>
      <c r="F359" s="29"/>
      <c r="G359" s="32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</row>
    <row r="360" spans="1:83" s="5" customFormat="1" x14ac:dyDescent="0.25">
      <c r="A360" s="149" t="s">
        <v>332</v>
      </c>
      <c r="B360" s="61" t="s">
        <v>116</v>
      </c>
      <c r="C360" s="33">
        <v>52508873833</v>
      </c>
      <c r="D360" s="35" t="s">
        <v>25</v>
      </c>
      <c r="E360" s="75">
        <v>213.66</v>
      </c>
      <c r="F360" s="61">
        <v>3431</v>
      </c>
      <c r="G360" s="64" t="s">
        <v>23</v>
      </c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</row>
    <row r="361" spans="1:83" s="5" customFormat="1" x14ac:dyDescent="0.25">
      <c r="A361" s="149" t="s">
        <v>332</v>
      </c>
      <c r="B361" s="61" t="s">
        <v>116</v>
      </c>
      <c r="C361" s="33">
        <v>52508873833</v>
      </c>
      <c r="D361" s="35" t="s">
        <v>25</v>
      </c>
      <c r="E361" s="75">
        <v>160.62</v>
      </c>
      <c r="F361" s="61">
        <v>3432</v>
      </c>
      <c r="G361" s="64" t="s">
        <v>399</v>
      </c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</row>
    <row r="362" spans="1:83" s="5" customFormat="1" x14ac:dyDescent="0.25">
      <c r="A362" s="149" t="s">
        <v>332</v>
      </c>
      <c r="B362" s="61" t="s">
        <v>116</v>
      </c>
      <c r="C362" s="33">
        <v>52508873833</v>
      </c>
      <c r="D362" s="35" t="s">
        <v>25</v>
      </c>
      <c r="E362" s="75">
        <v>27</v>
      </c>
      <c r="F362" s="61">
        <v>3294</v>
      </c>
      <c r="G362" s="64" t="s">
        <v>311</v>
      </c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</row>
    <row r="363" spans="1:83" s="5" customFormat="1" x14ac:dyDescent="0.25">
      <c r="A363" s="2"/>
      <c r="B363" s="29" t="s">
        <v>117</v>
      </c>
      <c r="C363" s="29"/>
      <c r="D363" s="30"/>
      <c r="E363" s="76">
        <f>SUM(E360:E362)</f>
        <v>401.28</v>
      </c>
      <c r="F363" s="29"/>
      <c r="G363" s="32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</row>
    <row r="364" spans="1:83" s="5" customFormat="1" x14ac:dyDescent="0.25">
      <c r="A364" s="149" t="s">
        <v>332</v>
      </c>
      <c r="B364" s="61" t="s">
        <v>400</v>
      </c>
      <c r="C364" s="33" t="s">
        <v>122</v>
      </c>
      <c r="D364" s="35" t="s">
        <v>401</v>
      </c>
      <c r="E364" s="75">
        <v>149</v>
      </c>
      <c r="F364" s="61">
        <v>3211</v>
      </c>
      <c r="G364" s="64" t="s">
        <v>37</v>
      </c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</row>
    <row r="365" spans="1:83" s="5" customFormat="1" x14ac:dyDescent="0.25">
      <c r="A365" s="2"/>
      <c r="B365" s="29" t="s">
        <v>402</v>
      </c>
      <c r="C365" s="29"/>
      <c r="D365" s="30"/>
      <c r="E365" s="76">
        <f>SUM(E364)</f>
        <v>149</v>
      </c>
      <c r="F365" s="29"/>
      <c r="G365" s="32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</row>
    <row r="366" spans="1:83" s="5" customFormat="1" x14ac:dyDescent="0.25">
      <c r="A366" s="149" t="s">
        <v>332</v>
      </c>
      <c r="B366" s="61" t="s">
        <v>403</v>
      </c>
      <c r="C366" s="62" t="s">
        <v>122</v>
      </c>
      <c r="D366" s="35" t="s">
        <v>405</v>
      </c>
      <c r="E366" s="75">
        <v>165.82</v>
      </c>
      <c r="F366" s="61">
        <v>3293</v>
      </c>
      <c r="G366" s="4" t="s">
        <v>20</v>
      </c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</row>
    <row r="367" spans="1:83" s="5" customFormat="1" x14ac:dyDescent="0.25">
      <c r="A367" s="2"/>
      <c r="B367" s="29" t="s">
        <v>404</v>
      </c>
      <c r="C367" s="29"/>
      <c r="D367" s="30"/>
      <c r="E367" s="76">
        <f>SUM(E366)</f>
        <v>165.82</v>
      </c>
      <c r="F367" s="29"/>
      <c r="G367" s="32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</row>
    <row r="368" spans="1:83" s="5" customFormat="1" x14ac:dyDescent="0.25">
      <c r="A368" s="149" t="s">
        <v>332</v>
      </c>
      <c r="B368" s="61" t="s">
        <v>129</v>
      </c>
      <c r="C368" s="99" t="s">
        <v>122</v>
      </c>
      <c r="D368" s="48" t="s">
        <v>27</v>
      </c>
      <c r="E368" s="75">
        <v>672</v>
      </c>
      <c r="F368" s="89">
        <v>3295</v>
      </c>
      <c r="G368" s="90" t="s">
        <v>21</v>
      </c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</row>
    <row r="369" spans="1:83" s="5" customFormat="1" x14ac:dyDescent="0.25">
      <c r="A369" s="172"/>
      <c r="B369" s="179" t="s">
        <v>131</v>
      </c>
      <c r="C369" s="179"/>
      <c r="D369" s="180"/>
      <c r="E369" s="181">
        <f>SUM(E368)</f>
        <v>672</v>
      </c>
      <c r="F369" s="179"/>
      <c r="G369" s="182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</row>
    <row r="370" spans="1:83" ht="33" customHeight="1" thickBot="1" x14ac:dyDescent="0.3">
      <c r="A370" s="139"/>
      <c r="B370" s="286" t="s">
        <v>331</v>
      </c>
      <c r="C370" s="287"/>
      <c r="D370" s="287"/>
      <c r="E370" s="168">
        <f>E369+E367+E365+E363+E357+E359+E355+E353+E351+E349+E347+E345+E343+E341+E339+E337+E334+E332+E330+E328+E326+E324+E322+E319+E317+E314+E312+E310+E308+E306+E304+E302+E300+E298+E296+E294+E292+E290+E288+E286+E284+E282+E280+E278+E276+E274+E272+E270+E268+E266+E263+E261+E259+E257+E255+E253+E251+E249</f>
        <v>66633.680000000008</v>
      </c>
      <c r="F370" s="169"/>
      <c r="G370" s="169"/>
    </row>
    <row r="371" spans="1:83" ht="15.75" thickTop="1" x14ac:dyDescent="0.25">
      <c r="A371" s="138" t="s">
        <v>407</v>
      </c>
      <c r="B371" s="165" t="s">
        <v>408</v>
      </c>
      <c r="C371" s="33">
        <v>45875673150</v>
      </c>
      <c r="D371" s="166" t="s">
        <v>73</v>
      </c>
      <c r="E371" s="70">
        <v>393</v>
      </c>
      <c r="F371" s="167">
        <v>3211</v>
      </c>
      <c r="G371" s="64" t="s">
        <v>37</v>
      </c>
    </row>
    <row r="372" spans="1:83" x14ac:dyDescent="0.25">
      <c r="A372" s="142"/>
      <c r="B372" s="116" t="s">
        <v>409</v>
      </c>
      <c r="C372" s="176"/>
      <c r="D372" s="14"/>
      <c r="E372" s="69">
        <v>393</v>
      </c>
      <c r="F372" s="15"/>
      <c r="G372" s="16"/>
    </row>
    <row r="373" spans="1:83" x14ac:dyDescent="0.25">
      <c r="A373" s="136" t="s">
        <v>407</v>
      </c>
      <c r="B373" s="38" t="s">
        <v>218</v>
      </c>
      <c r="C373" s="24">
        <v>58843087891</v>
      </c>
      <c r="D373" s="24" t="s">
        <v>27</v>
      </c>
      <c r="E373" s="70">
        <v>117</v>
      </c>
      <c r="F373" s="3">
        <v>3221</v>
      </c>
      <c r="G373" s="4" t="s">
        <v>9</v>
      </c>
    </row>
    <row r="374" spans="1:83" x14ac:dyDescent="0.25">
      <c r="A374" s="142"/>
      <c r="B374" s="116" t="s">
        <v>219</v>
      </c>
      <c r="C374" s="176"/>
      <c r="D374" s="14"/>
      <c r="E374" s="69">
        <v>117</v>
      </c>
      <c r="F374" s="15"/>
      <c r="G374" s="16"/>
    </row>
    <row r="375" spans="1:83" x14ac:dyDescent="0.25">
      <c r="A375" s="136" t="s">
        <v>407</v>
      </c>
      <c r="B375" s="38" t="s">
        <v>411</v>
      </c>
      <c r="C375" s="24" t="s">
        <v>410</v>
      </c>
      <c r="D375" s="10" t="s">
        <v>25</v>
      </c>
      <c r="E375" s="70">
        <v>748.75</v>
      </c>
      <c r="F375" s="3">
        <v>3221</v>
      </c>
      <c r="G375" s="4" t="s">
        <v>9</v>
      </c>
    </row>
    <row r="376" spans="1:83" x14ac:dyDescent="0.25">
      <c r="A376" s="142"/>
      <c r="B376" s="39" t="s">
        <v>412</v>
      </c>
      <c r="C376" s="176"/>
      <c r="D376" s="13"/>
      <c r="E376" s="72">
        <v>748.75</v>
      </c>
      <c r="F376" s="15"/>
      <c r="G376" s="16"/>
    </row>
    <row r="377" spans="1:83" x14ac:dyDescent="0.25">
      <c r="A377" s="136" t="s">
        <v>407</v>
      </c>
      <c r="B377" s="38" t="s">
        <v>129</v>
      </c>
      <c r="C377" s="24" t="s">
        <v>122</v>
      </c>
      <c r="D377" s="24" t="s">
        <v>27</v>
      </c>
      <c r="E377" s="117">
        <v>665</v>
      </c>
      <c r="F377" s="3">
        <v>3221</v>
      </c>
      <c r="G377" s="4" t="s">
        <v>9</v>
      </c>
    </row>
    <row r="378" spans="1:83" x14ac:dyDescent="0.25">
      <c r="A378" s="142"/>
      <c r="B378" s="28" t="s">
        <v>131</v>
      </c>
      <c r="C378" s="176"/>
      <c r="D378" s="21"/>
      <c r="E378" s="76">
        <v>665</v>
      </c>
      <c r="F378" s="22"/>
      <c r="G378" s="23"/>
    </row>
    <row r="379" spans="1:83" x14ac:dyDescent="0.25">
      <c r="A379" s="136" t="s">
        <v>407</v>
      </c>
      <c r="B379" s="38" t="s">
        <v>414</v>
      </c>
      <c r="C379" s="24" t="s">
        <v>413</v>
      </c>
      <c r="D379" s="24" t="s">
        <v>27</v>
      </c>
      <c r="E379" s="75">
        <f>9726.11+9859.48</f>
        <v>19585.59</v>
      </c>
      <c r="F379" s="3">
        <v>3223</v>
      </c>
      <c r="G379" s="4" t="s">
        <v>10</v>
      </c>
    </row>
    <row r="380" spans="1:83" x14ac:dyDescent="0.25">
      <c r="A380" s="142"/>
      <c r="B380" s="39" t="s">
        <v>415</v>
      </c>
      <c r="C380" s="176"/>
      <c r="D380" s="21"/>
      <c r="E380" s="76">
        <f>SUM(E379)</f>
        <v>19585.59</v>
      </c>
      <c r="F380" s="22"/>
      <c r="G380" s="23"/>
    </row>
    <row r="381" spans="1:83" x14ac:dyDescent="0.25">
      <c r="A381" s="136" t="s">
        <v>407</v>
      </c>
      <c r="B381" s="2" t="s">
        <v>279</v>
      </c>
      <c r="C381" s="24">
        <v>63073332380</v>
      </c>
      <c r="D381" s="24" t="s">
        <v>27</v>
      </c>
      <c r="E381" s="77">
        <f>3501.34+206.44</f>
        <v>3707.78</v>
      </c>
      <c r="F381" s="3">
        <v>3223</v>
      </c>
      <c r="G381" s="4" t="s">
        <v>10</v>
      </c>
    </row>
    <row r="382" spans="1:83" x14ac:dyDescent="0.25">
      <c r="A382" s="142"/>
      <c r="B382" s="28" t="s">
        <v>280</v>
      </c>
      <c r="C382" s="126"/>
      <c r="D382" s="29"/>
      <c r="E382" s="76">
        <f>SUM(E381)</f>
        <v>3707.78</v>
      </c>
      <c r="F382" s="31"/>
      <c r="G382" s="32"/>
    </row>
    <row r="383" spans="1:83" x14ac:dyDescent="0.25">
      <c r="A383" s="136" t="s">
        <v>407</v>
      </c>
      <c r="B383" s="34" t="s">
        <v>416</v>
      </c>
      <c r="C383" s="24">
        <v>69607301162</v>
      </c>
      <c r="D383" s="33" t="s">
        <v>25</v>
      </c>
      <c r="E383" s="75">
        <f>185+9.2</f>
        <v>194.2</v>
      </c>
      <c r="F383" s="3">
        <v>3224</v>
      </c>
      <c r="G383" s="57" t="s">
        <v>11</v>
      </c>
    </row>
    <row r="384" spans="1:83" x14ac:dyDescent="0.25">
      <c r="A384" s="136"/>
      <c r="B384" s="28" t="s">
        <v>417</v>
      </c>
      <c r="C384" s="126"/>
      <c r="D384" s="126"/>
      <c r="E384" s="76">
        <f>SUM(E383)</f>
        <v>194.2</v>
      </c>
      <c r="F384" s="31"/>
      <c r="G384" s="32"/>
    </row>
    <row r="385" spans="1:7" x14ac:dyDescent="0.25">
      <c r="A385" s="136" t="s">
        <v>407</v>
      </c>
      <c r="B385" s="34" t="s">
        <v>418</v>
      </c>
      <c r="C385" s="24">
        <v>88448992592</v>
      </c>
      <c r="D385" s="33" t="s">
        <v>25</v>
      </c>
      <c r="E385" s="75">
        <f>899.18+223.5</f>
        <v>1122.6799999999998</v>
      </c>
      <c r="F385" s="6">
        <v>3227</v>
      </c>
      <c r="G385" s="4" t="s">
        <v>420</v>
      </c>
    </row>
    <row r="386" spans="1:7" x14ac:dyDescent="0.25">
      <c r="A386" s="142"/>
      <c r="B386" s="28" t="s">
        <v>419</v>
      </c>
      <c r="C386" s="126"/>
      <c r="D386" s="29"/>
      <c r="E386" s="76">
        <f>SUM(E385)</f>
        <v>1122.6799999999998</v>
      </c>
      <c r="F386" s="31"/>
      <c r="G386" s="32"/>
    </row>
    <row r="387" spans="1:7" x14ac:dyDescent="0.25">
      <c r="A387" s="136" t="s">
        <v>407</v>
      </c>
      <c r="B387" s="2" t="s">
        <v>262</v>
      </c>
      <c r="C387" s="24">
        <v>81793146560</v>
      </c>
      <c r="D387" s="10" t="s">
        <v>27</v>
      </c>
      <c r="E387" s="77">
        <f>13.28+218.59</f>
        <v>231.87</v>
      </c>
      <c r="F387" s="6">
        <v>3231</v>
      </c>
      <c r="G387" s="4" t="s">
        <v>13</v>
      </c>
    </row>
    <row r="388" spans="1:7" x14ac:dyDescent="0.25">
      <c r="A388" s="142"/>
      <c r="B388" s="28" t="s">
        <v>263</v>
      </c>
      <c r="C388" s="176"/>
      <c r="D388" s="13"/>
      <c r="E388" s="76">
        <f>SUM(E387)</f>
        <v>231.87</v>
      </c>
      <c r="F388" s="22"/>
      <c r="G388" s="23"/>
    </row>
    <row r="389" spans="1:7" x14ac:dyDescent="0.25">
      <c r="A389" s="136" t="s">
        <v>407</v>
      </c>
      <c r="B389" s="2" t="s">
        <v>347</v>
      </c>
      <c r="C389" s="24">
        <v>87311810356</v>
      </c>
      <c r="D389" s="10" t="s">
        <v>27</v>
      </c>
      <c r="E389" s="77">
        <f>0.56+106.66+49.05</f>
        <v>156.26999999999998</v>
      </c>
      <c r="F389" s="6">
        <v>3231</v>
      </c>
      <c r="G389" s="4" t="s">
        <v>13</v>
      </c>
    </row>
    <row r="390" spans="1:7" x14ac:dyDescent="0.25">
      <c r="A390" s="142"/>
      <c r="B390" s="28" t="s">
        <v>84</v>
      </c>
      <c r="C390" s="126"/>
      <c r="D390" s="30"/>
      <c r="E390" s="76">
        <f>SUM(E389)</f>
        <v>156.26999999999998</v>
      </c>
      <c r="F390" s="31"/>
      <c r="G390" s="32"/>
    </row>
    <row r="391" spans="1:7" x14ac:dyDescent="0.25">
      <c r="A391" s="136" t="s">
        <v>407</v>
      </c>
      <c r="B391" s="34" t="s">
        <v>421</v>
      </c>
      <c r="C391" s="24">
        <v>95263983283</v>
      </c>
      <c r="D391" s="10" t="s">
        <v>35</v>
      </c>
      <c r="E391" s="77">
        <v>216.6</v>
      </c>
      <c r="F391" s="6">
        <v>3231</v>
      </c>
      <c r="G391" s="4" t="s">
        <v>13</v>
      </c>
    </row>
    <row r="392" spans="1:7" x14ac:dyDescent="0.25">
      <c r="A392" s="142"/>
      <c r="B392" s="28" t="s">
        <v>422</v>
      </c>
      <c r="C392" s="126"/>
      <c r="D392" s="30"/>
      <c r="E392" s="76">
        <f>SUM(E391)</f>
        <v>216.6</v>
      </c>
      <c r="F392" s="31"/>
      <c r="G392" s="32"/>
    </row>
    <row r="393" spans="1:7" x14ac:dyDescent="0.25">
      <c r="A393" s="136" t="s">
        <v>407</v>
      </c>
      <c r="B393" s="34" t="s">
        <v>423</v>
      </c>
      <c r="C393" s="24">
        <v>87950783661</v>
      </c>
      <c r="D393" s="10" t="s">
        <v>27</v>
      </c>
      <c r="E393" s="75">
        <v>356.76</v>
      </c>
      <c r="F393" s="6">
        <v>3231</v>
      </c>
      <c r="G393" s="4" t="s">
        <v>13</v>
      </c>
    </row>
    <row r="394" spans="1:7" x14ac:dyDescent="0.25">
      <c r="A394" s="142"/>
      <c r="B394" s="28" t="s">
        <v>424</v>
      </c>
      <c r="C394" s="126"/>
      <c r="D394" s="30"/>
      <c r="E394" s="76">
        <f>SUM(E393)</f>
        <v>356.76</v>
      </c>
      <c r="F394" s="31"/>
      <c r="G394" s="32"/>
    </row>
    <row r="395" spans="1:7" x14ac:dyDescent="0.25">
      <c r="A395" s="136" t="s">
        <v>407</v>
      </c>
      <c r="B395" s="2" t="s">
        <v>341</v>
      </c>
      <c r="C395" s="24">
        <v>20858497843</v>
      </c>
      <c r="D395" s="10" t="s">
        <v>25</v>
      </c>
      <c r="E395" s="77">
        <v>4641.2299999999996</v>
      </c>
      <c r="F395" s="6">
        <v>3223</v>
      </c>
      <c r="G395" s="4" t="s">
        <v>10</v>
      </c>
    </row>
    <row r="396" spans="1:7" x14ac:dyDescent="0.25">
      <c r="A396" s="142"/>
      <c r="B396" s="28" t="s">
        <v>342</v>
      </c>
      <c r="C396" s="126"/>
      <c r="D396" s="30"/>
      <c r="E396" s="76">
        <f>SUM(E395)</f>
        <v>4641.2299999999996</v>
      </c>
      <c r="F396" s="31"/>
      <c r="G396" s="32"/>
    </row>
    <row r="397" spans="1:7" x14ac:dyDescent="0.25">
      <c r="A397" s="136" t="s">
        <v>407</v>
      </c>
      <c r="B397" s="34" t="s">
        <v>300</v>
      </c>
      <c r="C397" s="24">
        <v>41549301551</v>
      </c>
      <c r="D397" s="35" t="s">
        <v>25</v>
      </c>
      <c r="E397" s="75">
        <v>481.25</v>
      </c>
      <c r="F397" s="6">
        <v>3232</v>
      </c>
      <c r="G397" s="57" t="s">
        <v>14</v>
      </c>
    </row>
    <row r="398" spans="1:7" x14ac:dyDescent="0.25">
      <c r="A398" s="142"/>
      <c r="B398" s="28" t="s">
        <v>301</v>
      </c>
      <c r="C398" s="126"/>
      <c r="D398" s="30"/>
      <c r="E398" s="76">
        <f>SUM(E397)</f>
        <v>481.25</v>
      </c>
      <c r="F398" s="31"/>
      <c r="G398" s="32"/>
    </row>
    <row r="399" spans="1:7" x14ac:dyDescent="0.25">
      <c r="A399" s="136" t="s">
        <v>407</v>
      </c>
      <c r="B399" s="34" t="s">
        <v>128</v>
      </c>
      <c r="C399" s="24">
        <v>64546066176</v>
      </c>
      <c r="D399" s="35" t="s">
        <v>27</v>
      </c>
      <c r="E399" s="75">
        <v>90</v>
      </c>
      <c r="F399" s="6">
        <v>3233</v>
      </c>
      <c r="G399" s="4" t="s">
        <v>15</v>
      </c>
    </row>
    <row r="400" spans="1:7" x14ac:dyDescent="0.25">
      <c r="A400" s="142"/>
      <c r="B400" s="28" t="s">
        <v>111</v>
      </c>
      <c r="C400" s="126"/>
      <c r="D400" s="30"/>
      <c r="E400" s="76">
        <f>SUM(E399)</f>
        <v>90</v>
      </c>
      <c r="F400" s="31"/>
      <c r="G400" s="32"/>
    </row>
    <row r="401" spans="1:7" x14ac:dyDescent="0.25">
      <c r="A401" s="136" t="s">
        <v>407</v>
      </c>
      <c r="B401" s="2" t="s">
        <v>248</v>
      </c>
      <c r="C401" s="99" t="s">
        <v>249</v>
      </c>
      <c r="D401" s="48" t="s">
        <v>25</v>
      </c>
      <c r="E401" s="77">
        <v>248.85</v>
      </c>
      <c r="F401" s="6">
        <v>3234</v>
      </c>
      <c r="G401" s="4" t="s">
        <v>16</v>
      </c>
    </row>
    <row r="402" spans="1:7" x14ac:dyDescent="0.25">
      <c r="A402" s="142"/>
      <c r="B402" s="28" t="s">
        <v>250</v>
      </c>
      <c r="C402" s="126"/>
      <c r="D402" s="30"/>
      <c r="E402" s="76">
        <f>SUM(E401)</f>
        <v>248.85</v>
      </c>
      <c r="F402" s="31"/>
      <c r="G402" s="32"/>
    </row>
    <row r="403" spans="1:7" x14ac:dyDescent="0.25">
      <c r="A403" s="136" t="s">
        <v>407</v>
      </c>
      <c r="B403" s="2" t="s">
        <v>260</v>
      </c>
      <c r="C403" s="99">
        <v>38812451417</v>
      </c>
      <c r="D403" s="10" t="s">
        <v>25</v>
      </c>
      <c r="E403" s="77">
        <v>435.13</v>
      </c>
      <c r="F403" s="6">
        <v>3234</v>
      </c>
      <c r="G403" s="4" t="s">
        <v>16</v>
      </c>
    </row>
    <row r="404" spans="1:7" x14ac:dyDescent="0.25">
      <c r="A404" s="142"/>
      <c r="B404" s="28" t="s">
        <v>261</v>
      </c>
      <c r="C404" s="176"/>
      <c r="D404" s="13"/>
      <c r="E404" s="76">
        <f>SUM(E403)</f>
        <v>435.13</v>
      </c>
      <c r="F404" s="22"/>
      <c r="G404" s="23"/>
    </row>
    <row r="405" spans="1:7" x14ac:dyDescent="0.25">
      <c r="A405" s="136" t="s">
        <v>407</v>
      </c>
      <c r="B405" s="2" t="s">
        <v>303</v>
      </c>
      <c r="C405" s="24">
        <v>29845096215</v>
      </c>
      <c r="D405" s="10" t="s">
        <v>25</v>
      </c>
      <c r="E405" s="75">
        <v>287.55</v>
      </c>
      <c r="F405" s="6">
        <v>3234</v>
      </c>
      <c r="G405" s="4" t="s">
        <v>16</v>
      </c>
    </row>
    <row r="406" spans="1:7" x14ac:dyDescent="0.25">
      <c r="A406" s="142"/>
      <c r="B406" s="28" t="s">
        <v>96</v>
      </c>
      <c r="C406" s="176"/>
      <c r="D406" s="13"/>
      <c r="E406" s="76">
        <f>SUM(E405)</f>
        <v>287.55</v>
      </c>
      <c r="F406" s="22"/>
      <c r="G406" s="23"/>
    </row>
    <row r="407" spans="1:7" x14ac:dyDescent="0.25">
      <c r="A407" s="136" t="s">
        <v>407</v>
      </c>
      <c r="B407" s="2" t="s">
        <v>233</v>
      </c>
      <c r="C407" s="24">
        <v>12492147815</v>
      </c>
      <c r="D407" s="10" t="s">
        <v>25</v>
      </c>
      <c r="E407" s="73">
        <v>66.05</v>
      </c>
      <c r="F407" s="6">
        <v>3235</v>
      </c>
      <c r="G407" s="64" t="s">
        <v>17</v>
      </c>
    </row>
    <row r="408" spans="1:7" x14ac:dyDescent="0.25">
      <c r="A408" s="142"/>
      <c r="B408" s="28" t="s">
        <v>234</v>
      </c>
      <c r="C408" s="126"/>
      <c r="D408" s="30"/>
      <c r="E408" s="74">
        <f>SUM(E407)</f>
        <v>66.05</v>
      </c>
      <c r="F408" s="31"/>
      <c r="G408" s="32"/>
    </row>
    <row r="409" spans="1:7" x14ac:dyDescent="0.25">
      <c r="A409" s="136" t="s">
        <v>407</v>
      </c>
      <c r="B409" s="2" t="s">
        <v>52</v>
      </c>
      <c r="C409" s="24">
        <v>25975412650</v>
      </c>
      <c r="D409" s="10" t="s">
        <v>25</v>
      </c>
      <c r="E409" s="77">
        <f>279.09+778.8+129.8</f>
        <v>1187.6899999999998</v>
      </c>
      <c r="F409" s="6">
        <v>3237</v>
      </c>
      <c r="G409" s="4" t="s">
        <v>51</v>
      </c>
    </row>
    <row r="410" spans="1:7" x14ac:dyDescent="0.25">
      <c r="A410" s="142"/>
      <c r="B410" s="28" t="s">
        <v>53</v>
      </c>
      <c r="C410" s="126"/>
      <c r="D410" s="30"/>
      <c r="E410" s="76">
        <f>SUM(E409)</f>
        <v>1187.6899999999998</v>
      </c>
      <c r="F410" s="31"/>
      <c r="G410" s="32"/>
    </row>
    <row r="411" spans="1:7" x14ac:dyDescent="0.25">
      <c r="A411" s="136" t="s">
        <v>407</v>
      </c>
      <c r="B411" s="2" t="s">
        <v>273</v>
      </c>
      <c r="C411" s="24">
        <v>85821130368</v>
      </c>
      <c r="D411" s="10" t="s">
        <v>27</v>
      </c>
      <c r="E411" s="77">
        <f>5.16+32.35+64.7</f>
        <v>102.21000000000001</v>
      </c>
      <c r="F411" s="6">
        <v>3238</v>
      </c>
      <c r="G411" s="4" t="s">
        <v>18</v>
      </c>
    </row>
    <row r="412" spans="1:7" x14ac:dyDescent="0.25">
      <c r="A412" s="142"/>
      <c r="B412" s="28" t="s">
        <v>363</v>
      </c>
      <c r="C412" s="126"/>
      <c r="D412" s="30"/>
      <c r="E412" s="76">
        <f>SUM(E411)</f>
        <v>102.21000000000001</v>
      </c>
      <c r="F412" s="31"/>
      <c r="G412" s="32"/>
    </row>
    <row r="413" spans="1:7" x14ac:dyDescent="0.25">
      <c r="A413" s="136" t="s">
        <v>407</v>
      </c>
      <c r="B413" s="34" t="s">
        <v>91</v>
      </c>
      <c r="C413" s="24">
        <v>11815662330</v>
      </c>
      <c r="D413" s="35" t="s">
        <v>25</v>
      </c>
      <c r="E413" s="144">
        <v>481.13</v>
      </c>
      <c r="F413" s="6">
        <v>3238</v>
      </c>
      <c r="G413" s="4" t="s">
        <v>18</v>
      </c>
    </row>
    <row r="414" spans="1:7" x14ac:dyDescent="0.25">
      <c r="A414" s="142"/>
      <c r="B414" s="28" t="s">
        <v>92</v>
      </c>
      <c r="C414" s="126"/>
      <c r="D414" s="30"/>
      <c r="E414" s="76">
        <f>SUM(E413)</f>
        <v>481.13</v>
      </c>
      <c r="F414" s="31"/>
      <c r="G414" s="32"/>
    </row>
    <row r="415" spans="1:7" x14ac:dyDescent="0.25">
      <c r="A415" s="136" t="s">
        <v>407</v>
      </c>
      <c r="B415" s="34" t="s">
        <v>425</v>
      </c>
      <c r="C415" s="24">
        <v>68905349097</v>
      </c>
      <c r="D415" s="35" t="s">
        <v>27</v>
      </c>
      <c r="E415" s="75">
        <v>600</v>
      </c>
      <c r="F415" s="6">
        <v>3238</v>
      </c>
      <c r="G415" s="4" t="s">
        <v>18</v>
      </c>
    </row>
    <row r="416" spans="1:7" x14ac:dyDescent="0.25">
      <c r="A416" s="142"/>
      <c r="B416" s="28" t="s">
        <v>426</v>
      </c>
      <c r="C416" s="126"/>
      <c r="D416" s="30"/>
      <c r="E416" s="76">
        <f>SUM(E415)</f>
        <v>600</v>
      </c>
      <c r="F416" s="31"/>
      <c r="G416" s="32"/>
    </row>
    <row r="417" spans="1:7" x14ac:dyDescent="0.25">
      <c r="A417" s="136" t="s">
        <v>407</v>
      </c>
      <c r="B417" s="2" t="s">
        <v>327</v>
      </c>
      <c r="C417" s="24">
        <v>98872214577</v>
      </c>
      <c r="D417" s="35" t="s">
        <v>73</v>
      </c>
      <c r="E417" s="77">
        <v>125</v>
      </c>
      <c r="F417" s="6">
        <v>3238</v>
      </c>
      <c r="G417" s="4" t="s">
        <v>18</v>
      </c>
    </row>
    <row r="418" spans="1:7" x14ac:dyDescent="0.25">
      <c r="A418" s="142"/>
      <c r="B418" s="28" t="s">
        <v>252</v>
      </c>
      <c r="C418" s="126"/>
      <c r="D418" s="30"/>
      <c r="E418" s="76">
        <f>SUM(E417)</f>
        <v>125</v>
      </c>
      <c r="F418" s="31"/>
      <c r="G418" s="32"/>
    </row>
    <row r="419" spans="1:7" x14ac:dyDescent="0.25">
      <c r="A419" s="136" t="s">
        <v>407</v>
      </c>
      <c r="B419" s="2" t="s">
        <v>360</v>
      </c>
      <c r="C419" s="24">
        <v>50063679828</v>
      </c>
      <c r="D419" s="35" t="s">
        <v>27</v>
      </c>
      <c r="E419" s="77">
        <v>424.99</v>
      </c>
      <c r="F419" s="6">
        <v>3238</v>
      </c>
      <c r="G419" s="4" t="s">
        <v>18</v>
      </c>
    </row>
    <row r="420" spans="1:7" x14ac:dyDescent="0.25">
      <c r="A420" s="142"/>
      <c r="B420" s="28" t="s">
        <v>427</v>
      </c>
      <c r="C420" s="126"/>
      <c r="D420" s="30"/>
      <c r="E420" s="76">
        <f>SUM(E419)</f>
        <v>424.99</v>
      </c>
      <c r="F420" s="31"/>
      <c r="G420" s="32"/>
    </row>
    <row r="421" spans="1:7" x14ac:dyDescent="0.25">
      <c r="A421" s="136" t="s">
        <v>407</v>
      </c>
      <c r="B421" s="2" t="s">
        <v>268</v>
      </c>
      <c r="C421" s="24">
        <v>50056328499</v>
      </c>
      <c r="D421" s="10" t="s">
        <v>27</v>
      </c>
      <c r="E421" s="77">
        <v>1800</v>
      </c>
      <c r="F421" s="6">
        <v>3239</v>
      </c>
      <c r="G421" s="4" t="s">
        <v>19</v>
      </c>
    </row>
    <row r="422" spans="1:7" x14ac:dyDescent="0.25">
      <c r="A422" s="142"/>
      <c r="B422" s="28" t="s">
        <v>269</v>
      </c>
      <c r="C422" s="126"/>
      <c r="D422" s="30"/>
      <c r="E422" s="76">
        <f>SUM(E421)</f>
        <v>1800</v>
      </c>
      <c r="F422" s="31"/>
      <c r="G422" s="32"/>
    </row>
    <row r="423" spans="1:7" x14ac:dyDescent="0.25">
      <c r="A423" s="136" t="s">
        <v>407</v>
      </c>
      <c r="B423" s="214" t="s">
        <v>468</v>
      </c>
      <c r="C423" s="24">
        <v>62226620908</v>
      </c>
      <c r="D423" s="10" t="s">
        <v>27</v>
      </c>
      <c r="E423" s="75">
        <v>974.57</v>
      </c>
      <c r="F423" s="6">
        <v>3293</v>
      </c>
      <c r="G423" s="4" t="s">
        <v>20</v>
      </c>
    </row>
    <row r="424" spans="1:7" x14ac:dyDescent="0.25">
      <c r="A424" s="142"/>
      <c r="B424" s="28" t="s">
        <v>302</v>
      </c>
      <c r="C424" s="126"/>
      <c r="D424" s="30"/>
      <c r="E424" s="76">
        <f>SUM(E423)</f>
        <v>974.57</v>
      </c>
      <c r="F424" s="31"/>
      <c r="G424" s="32"/>
    </row>
    <row r="425" spans="1:7" x14ac:dyDescent="0.25">
      <c r="A425" s="136" t="s">
        <v>407</v>
      </c>
      <c r="B425" s="34" t="s">
        <v>371</v>
      </c>
      <c r="C425" s="24">
        <v>49442761457</v>
      </c>
      <c r="D425" s="10" t="s">
        <v>372</v>
      </c>
      <c r="E425" s="75">
        <v>210</v>
      </c>
      <c r="F425" s="6">
        <v>3299</v>
      </c>
      <c r="G425" s="4" t="s">
        <v>136</v>
      </c>
    </row>
    <row r="426" spans="1:7" x14ac:dyDescent="0.25">
      <c r="A426" s="142"/>
      <c r="B426" s="28" t="s">
        <v>373</v>
      </c>
      <c r="C426" s="126"/>
      <c r="D426" s="30"/>
      <c r="E426" s="76">
        <f>SUM(E425)</f>
        <v>210</v>
      </c>
      <c r="F426" s="31"/>
      <c r="G426" s="32"/>
    </row>
    <row r="427" spans="1:7" x14ac:dyDescent="0.25">
      <c r="A427" s="136" t="s">
        <v>407</v>
      </c>
      <c r="B427" s="34" t="s">
        <v>428</v>
      </c>
      <c r="C427" s="24">
        <v>31397555146</v>
      </c>
      <c r="D427" s="35" t="s">
        <v>430</v>
      </c>
      <c r="E427" s="75">
        <v>1411.45</v>
      </c>
      <c r="F427" s="6">
        <v>4124</v>
      </c>
      <c r="G427" s="4" t="s">
        <v>256</v>
      </c>
    </row>
    <row r="428" spans="1:7" x14ac:dyDescent="0.25">
      <c r="A428" s="142"/>
      <c r="B428" s="28" t="s">
        <v>429</v>
      </c>
      <c r="C428" s="126"/>
      <c r="D428" s="30"/>
      <c r="E428" s="76">
        <f>SUM(E427)</f>
        <v>1411.45</v>
      </c>
      <c r="F428" s="31"/>
      <c r="G428" s="32"/>
    </row>
    <row r="429" spans="1:7" x14ac:dyDescent="0.25">
      <c r="A429" s="136" t="s">
        <v>407</v>
      </c>
      <c r="B429" s="122" t="s">
        <v>432</v>
      </c>
      <c r="C429" s="24">
        <v>93273914480</v>
      </c>
      <c r="D429" s="10" t="s">
        <v>25</v>
      </c>
      <c r="E429" s="144">
        <v>401.21</v>
      </c>
      <c r="F429" s="6">
        <v>4241</v>
      </c>
      <c r="G429" s="4" t="s">
        <v>431</v>
      </c>
    </row>
    <row r="430" spans="1:7" x14ac:dyDescent="0.25">
      <c r="A430" s="142"/>
      <c r="B430" s="28" t="s">
        <v>433</v>
      </c>
      <c r="C430" s="126"/>
      <c r="D430" s="30"/>
      <c r="E430" s="76">
        <f>SUM(E429)</f>
        <v>401.21</v>
      </c>
      <c r="F430" s="31"/>
      <c r="G430" s="32"/>
    </row>
    <row r="431" spans="1:7" x14ac:dyDescent="0.25">
      <c r="A431" s="136" t="s">
        <v>407</v>
      </c>
      <c r="B431" s="122" t="s">
        <v>292</v>
      </c>
      <c r="C431" s="24">
        <v>42113416920</v>
      </c>
      <c r="D431" s="35" t="s">
        <v>291</v>
      </c>
      <c r="E431" s="75">
        <v>12.7</v>
      </c>
      <c r="F431" s="6">
        <v>3224</v>
      </c>
      <c r="G431" s="4" t="s">
        <v>11</v>
      </c>
    </row>
    <row r="432" spans="1:7" x14ac:dyDescent="0.25">
      <c r="A432" s="142"/>
      <c r="B432" s="28" t="s">
        <v>293</v>
      </c>
      <c r="C432" s="126"/>
      <c r="D432" s="30"/>
      <c r="E432" s="76">
        <f>SUM(E431)</f>
        <v>12.7</v>
      </c>
      <c r="F432" s="31"/>
      <c r="G432" s="32"/>
    </row>
    <row r="433" spans="1:83" x14ac:dyDescent="0.25">
      <c r="A433" s="136" t="s">
        <v>407</v>
      </c>
      <c r="B433" s="2" t="s">
        <v>566</v>
      </c>
      <c r="C433" s="24">
        <v>29524210204</v>
      </c>
      <c r="D433" s="35" t="s">
        <v>27</v>
      </c>
      <c r="E433" s="75">
        <v>117.06</v>
      </c>
      <c r="F433" s="6">
        <v>3231</v>
      </c>
      <c r="G433" s="4" t="s">
        <v>13</v>
      </c>
    </row>
    <row r="434" spans="1:83" x14ac:dyDescent="0.25">
      <c r="A434" s="142"/>
      <c r="B434" s="28" t="s">
        <v>65</v>
      </c>
      <c r="C434" s="126"/>
      <c r="D434" s="30"/>
      <c r="E434" s="76">
        <f>SUM(E433)</f>
        <v>117.06</v>
      </c>
      <c r="F434" s="31"/>
      <c r="G434" s="32"/>
    </row>
    <row r="435" spans="1:83" x14ac:dyDescent="0.25">
      <c r="A435" s="136" t="s">
        <v>407</v>
      </c>
      <c r="B435" s="2" t="s">
        <v>257</v>
      </c>
      <c r="C435" s="24">
        <v>76120956111</v>
      </c>
      <c r="D435" s="10" t="s">
        <v>25</v>
      </c>
      <c r="E435" s="75">
        <v>166.66</v>
      </c>
      <c r="F435" s="6">
        <v>3232</v>
      </c>
      <c r="G435" s="57" t="s">
        <v>14</v>
      </c>
    </row>
    <row r="436" spans="1:83" x14ac:dyDescent="0.25">
      <c r="A436" s="142"/>
      <c r="B436" s="28" t="s">
        <v>259</v>
      </c>
      <c r="C436" s="126"/>
      <c r="D436" s="30"/>
      <c r="E436" s="76">
        <f>SUM(E435)</f>
        <v>166.66</v>
      </c>
      <c r="F436" s="31"/>
      <c r="G436" s="32"/>
    </row>
    <row r="437" spans="1:83" x14ac:dyDescent="0.25">
      <c r="A437" s="136" t="s">
        <v>407</v>
      </c>
      <c r="B437" s="2" t="s">
        <v>101</v>
      </c>
      <c r="C437" s="24">
        <v>14740285506</v>
      </c>
      <c r="D437" s="10" t="s">
        <v>25</v>
      </c>
      <c r="E437" s="75">
        <v>63.93</v>
      </c>
      <c r="F437" s="6">
        <v>3232</v>
      </c>
      <c r="G437" s="57" t="s">
        <v>14</v>
      </c>
    </row>
    <row r="438" spans="1:83" s="5" customFormat="1" x14ac:dyDescent="0.25">
      <c r="A438" s="136" t="s">
        <v>407</v>
      </c>
      <c r="B438" s="2" t="s">
        <v>101</v>
      </c>
      <c r="C438" s="24">
        <v>14740285506</v>
      </c>
      <c r="D438" s="10" t="s">
        <v>25</v>
      </c>
      <c r="E438" s="75">
        <v>265</v>
      </c>
      <c r="F438" s="6">
        <v>3235</v>
      </c>
      <c r="G438" s="57" t="s">
        <v>17</v>
      </c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</row>
    <row r="439" spans="1:83" x14ac:dyDescent="0.25">
      <c r="A439" s="135"/>
      <c r="B439" s="28" t="s">
        <v>102</v>
      </c>
      <c r="C439" s="126"/>
      <c r="D439" s="30"/>
      <c r="E439" s="76">
        <f>SUM(E437:E438)</f>
        <v>328.93</v>
      </c>
      <c r="F439" s="31"/>
      <c r="G439" s="32"/>
    </row>
    <row r="440" spans="1:83" x14ac:dyDescent="0.25">
      <c r="A440" s="136" t="s">
        <v>407</v>
      </c>
      <c r="B440" s="2" t="s">
        <v>225</v>
      </c>
      <c r="C440" s="178">
        <v>97244287460</v>
      </c>
      <c r="D440" s="10" t="s">
        <v>25</v>
      </c>
      <c r="E440" s="77">
        <v>3477.5</v>
      </c>
      <c r="F440" s="6">
        <v>3232</v>
      </c>
      <c r="G440" s="57" t="s">
        <v>14</v>
      </c>
    </row>
    <row r="441" spans="1:83" x14ac:dyDescent="0.25">
      <c r="A441" s="142"/>
      <c r="B441" s="28" t="s">
        <v>226</v>
      </c>
      <c r="C441" s="126"/>
      <c r="D441" s="30"/>
      <c r="E441" s="76">
        <f>SUM(E440)</f>
        <v>3477.5</v>
      </c>
      <c r="F441" s="31"/>
      <c r="G441" s="32"/>
    </row>
    <row r="442" spans="1:83" x14ac:dyDescent="0.25">
      <c r="A442" s="136" t="s">
        <v>407</v>
      </c>
      <c r="B442" s="2" t="s">
        <v>434</v>
      </c>
      <c r="C442" s="178">
        <v>42961482220</v>
      </c>
      <c r="D442" s="10" t="s">
        <v>27</v>
      </c>
      <c r="E442" s="77">
        <v>532.46</v>
      </c>
      <c r="F442" s="6">
        <v>3233</v>
      </c>
      <c r="G442" s="4" t="s">
        <v>15</v>
      </c>
    </row>
    <row r="443" spans="1:83" x14ac:dyDescent="0.25">
      <c r="A443" s="135"/>
      <c r="B443" s="187" t="s">
        <v>435</v>
      </c>
      <c r="C443" s="126"/>
      <c r="D443" s="30"/>
      <c r="E443" s="76">
        <f>SUM(E442)</f>
        <v>532.46</v>
      </c>
      <c r="F443" s="31"/>
      <c r="G443" s="32"/>
    </row>
    <row r="444" spans="1:83" x14ac:dyDescent="0.25">
      <c r="A444" s="136" t="s">
        <v>407</v>
      </c>
      <c r="B444" s="2" t="s">
        <v>243</v>
      </c>
      <c r="C444" s="178" t="s">
        <v>90</v>
      </c>
      <c r="D444" s="10" t="s">
        <v>25</v>
      </c>
      <c r="E444" s="77">
        <v>161.29</v>
      </c>
      <c r="F444" s="6">
        <v>3239</v>
      </c>
      <c r="G444" s="4" t="s">
        <v>19</v>
      </c>
    </row>
    <row r="445" spans="1:83" x14ac:dyDescent="0.25">
      <c r="A445" s="142"/>
      <c r="B445" s="28" t="s">
        <v>244</v>
      </c>
      <c r="C445" s="126"/>
      <c r="D445" s="30"/>
      <c r="E445" s="76">
        <f>SUM(E444)</f>
        <v>161.29</v>
      </c>
      <c r="F445" s="31"/>
      <c r="G445" s="32"/>
    </row>
    <row r="446" spans="1:83" x14ac:dyDescent="0.25">
      <c r="A446" s="136" t="s">
        <v>407</v>
      </c>
      <c r="B446" s="2" t="s">
        <v>88</v>
      </c>
      <c r="C446" s="24">
        <v>44537034108</v>
      </c>
      <c r="D446" s="10" t="s">
        <v>25</v>
      </c>
      <c r="E446" s="77">
        <v>2227.5</v>
      </c>
      <c r="F446" s="6">
        <v>3239</v>
      </c>
      <c r="G446" s="4" t="s">
        <v>19</v>
      </c>
    </row>
    <row r="447" spans="1:83" x14ac:dyDescent="0.25">
      <c r="A447" s="142"/>
      <c r="B447" s="28" t="s">
        <v>89</v>
      </c>
      <c r="C447" s="126"/>
      <c r="D447" s="30"/>
      <c r="E447" s="76">
        <f>SUM(E446)</f>
        <v>2227.5</v>
      </c>
      <c r="F447" s="31"/>
      <c r="G447" s="32"/>
    </row>
    <row r="448" spans="1:83" x14ac:dyDescent="0.25">
      <c r="A448" s="136" t="s">
        <v>407</v>
      </c>
      <c r="B448" s="46" t="s">
        <v>253</v>
      </c>
      <c r="C448" s="24">
        <v>67028344067</v>
      </c>
      <c r="D448" s="10" t="s">
        <v>25</v>
      </c>
      <c r="E448" s="79">
        <v>1215</v>
      </c>
      <c r="F448" s="6">
        <v>3239</v>
      </c>
      <c r="G448" s="4" t="s">
        <v>19</v>
      </c>
    </row>
    <row r="449" spans="1:7" x14ac:dyDescent="0.25">
      <c r="A449" s="142"/>
      <c r="B449" s="28" t="s">
        <v>254</v>
      </c>
      <c r="C449" s="126"/>
      <c r="D449" s="30"/>
      <c r="E449" s="76">
        <f>SUM(E448)</f>
        <v>1215</v>
      </c>
      <c r="F449" s="31"/>
      <c r="G449" s="32"/>
    </row>
    <row r="450" spans="1:7" x14ac:dyDescent="0.25">
      <c r="A450" s="136" t="s">
        <v>407</v>
      </c>
      <c r="B450" s="46" t="s">
        <v>227</v>
      </c>
      <c r="C450" s="24">
        <v>60845511600</v>
      </c>
      <c r="D450" s="10" t="s">
        <v>25</v>
      </c>
      <c r="E450" s="79">
        <v>736.6</v>
      </c>
      <c r="F450" s="6">
        <v>3239</v>
      </c>
      <c r="G450" s="4" t="s">
        <v>19</v>
      </c>
    </row>
    <row r="451" spans="1:7" x14ac:dyDescent="0.25">
      <c r="A451" s="142"/>
      <c r="B451" s="42" t="s">
        <v>228</v>
      </c>
      <c r="C451" s="173"/>
      <c r="D451" s="44"/>
      <c r="E451" s="80">
        <f>SUM(E450)</f>
        <v>736.6</v>
      </c>
      <c r="F451" s="45"/>
      <c r="G451" s="56"/>
    </row>
    <row r="452" spans="1:7" x14ac:dyDescent="0.25">
      <c r="A452" s="136" t="s">
        <v>407</v>
      </c>
      <c r="B452" s="2" t="s">
        <v>436</v>
      </c>
      <c r="C452" s="24">
        <v>83993960985</v>
      </c>
      <c r="D452" s="10" t="s">
        <v>25</v>
      </c>
      <c r="E452" s="79">
        <v>400.25</v>
      </c>
      <c r="F452" s="6">
        <v>3239</v>
      </c>
      <c r="G452" s="4" t="s">
        <v>19</v>
      </c>
    </row>
    <row r="453" spans="1:7" x14ac:dyDescent="0.25">
      <c r="A453" s="142"/>
      <c r="B453" s="42" t="s">
        <v>437</v>
      </c>
      <c r="C453" s="173"/>
      <c r="D453" s="44"/>
      <c r="E453" s="80">
        <f>SUM(E452)</f>
        <v>400.25</v>
      </c>
      <c r="F453" s="45"/>
      <c r="G453" s="56"/>
    </row>
    <row r="454" spans="1:7" x14ac:dyDescent="0.25">
      <c r="A454" s="136" t="s">
        <v>407</v>
      </c>
      <c r="B454" s="46" t="s">
        <v>97</v>
      </c>
      <c r="C454" s="99">
        <v>37666400578</v>
      </c>
      <c r="D454" s="10" t="s">
        <v>25</v>
      </c>
      <c r="E454" s="79">
        <v>123.12</v>
      </c>
      <c r="F454" s="6">
        <v>3234</v>
      </c>
      <c r="G454" s="4" t="s">
        <v>16</v>
      </c>
    </row>
    <row r="455" spans="1:7" x14ac:dyDescent="0.25">
      <c r="A455" s="142"/>
      <c r="B455" s="42" t="s">
        <v>98</v>
      </c>
      <c r="C455" s="173"/>
      <c r="D455" s="44"/>
      <c r="E455" s="80">
        <f>SUM(E454)</f>
        <v>123.12</v>
      </c>
      <c r="F455" s="45"/>
      <c r="G455" s="56"/>
    </row>
    <row r="456" spans="1:7" x14ac:dyDescent="0.25">
      <c r="A456" s="136" t="s">
        <v>407</v>
      </c>
      <c r="B456" s="46" t="s">
        <v>438</v>
      </c>
      <c r="C456" s="99">
        <v>71642207963</v>
      </c>
      <c r="D456" s="48" t="s">
        <v>27</v>
      </c>
      <c r="E456" s="79">
        <v>129.94</v>
      </c>
      <c r="F456" s="47">
        <v>3221</v>
      </c>
      <c r="G456" s="4" t="s">
        <v>9</v>
      </c>
    </row>
    <row r="457" spans="1:7" x14ac:dyDescent="0.25">
      <c r="A457" s="142"/>
      <c r="B457" s="42" t="s">
        <v>439</v>
      </c>
      <c r="C457" s="173"/>
      <c r="D457" s="44"/>
      <c r="E457" s="80">
        <f>SUM(E456)</f>
        <v>129.94</v>
      </c>
      <c r="F457" s="43"/>
      <c r="G457" s="56"/>
    </row>
    <row r="458" spans="1:7" x14ac:dyDescent="0.25">
      <c r="A458" s="136" t="s">
        <v>407</v>
      </c>
      <c r="B458" s="46" t="s">
        <v>440</v>
      </c>
      <c r="C458" s="99">
        <v>89267095721</v>
      </c>
      <c r="D458" s="48" t="s">
        <v>25</v>
      </c>
      <c r="E458" s="79">
        <v>35.69</v>
      </c>
      <c r="F458" s="47">
        <v>3224</v>
      </c>
      <c r="G458" s="57" t="s">
        <v>11</v>
      </c>
    </row>
    <row r="459" spans="1:7" x14ac:dyDescent="0.25">
      <c r="A459" s="142"/>
      <c r="B459" s="42" t="s">
        <v>441</v>
      </c>
      <c r="C459" s="173"/>
      <c r="D459" s="44"/>
      <c r="E459" s="80">
        <f>SUM(E458)</f>
        <v>35.69</v>
      </c>
      <c r="F459" s="43"/>
      <c r="G459" s="56"/>
    </row>
    <row r="460" spans="1:7" x14ac:dyDescent="0.25">
      <c r="A460" s="136" t="s">
        <v>407</v>
      </c>
      <c r="B460" s="46" t="s">
        <v>108</v>
      </c>
      <c r="C460" s="99">
        <v>40518747839</v>
      </c>
      <c r="D460" s="48" t="s">
        <v>25</v>
      </c>
      <c r="E460" s="79">
        <f>10.58+7.8</f>
        <v>18.38</v>
      </c>
      <c r="F460" s="3">
        <v>3224</v>
      </c>
      <c r="G460" s="57" t="s">
        <v>11</v>
      </c>
    </row>
    <row r="461" spans="1:7" x14ac:dyDescent="0.25">
      <c r="A461" s="142"/>
      <c r="B461" s="42" t="s">
        <v>109</v>
      </c>
      <c r="C461" s="173"/>
      <c r="D461" s="44"/>
      <c r="E461" s="80">
        <f>SUM(E460)</f>
        <v>18.38</v>
      </c>
      <c r="F461" s="43"/>
      <c r="G461" s="56"/>
    </row>
    <row r="462" spans="1:7" x14ac:dyDescent="0.25">
      <c r="A462" s="136" t="s">
        <v>407</v>
      </c>
      <c r="B462" s="46" t="s">
        <v>396</v>
      </c>
      <c r="C462" s="33" t="s">
        <v>393</v>
      </c>
      <c r="D462" s="35" t="s">
        <v>395</v>
      </c>
      <c r="E462" s="75">
        <v>2219.35</v>
      </c>
      <c r="F462" s="61">
        <v>3213</v>
      </c>
      <c r="G462" s="4" t="s">
        <v>24</v>
      </c>
    </row>
    <row r="463" spans="1:7" x14ac:dyDescent="0.25">
      <c r="A463" s="142"/>
      <c r="B463" s="42" t="s">
        <v>123</v>
      </c>
      <c r="C463" s="173"/>
      <c r="D463" s="44"/>
      <c r="E463" s="80">
        <f>SUM(E462)</f>
        <v>2219.35</v>
      </c>
      <c r="F463" s="43"/>
      <c r="G463" s="56"/>
    </row>
    <row r="464" spans="1:7" x14ac:dyDescent="0.25">
      <c r="A464" s="136" t="s">
        <v>407</v>
      </c>
      <c r="B464" s="34" t="s">
        <v>129</v>
      </c>
      <c r="C464" s="24" t="s">
        <v>122</v>
      </c>
      <c r="D464" s="24" t="s">
        <v>27</v>
      </c>
      <c r="E464" s="75">
        <v>672</v>
      </c>
      <c r="F464" s="47">
        <v>3295</v>
      </c>
      <c r="G464" s="90" t="s">
        <v>21</v>
      </c>
    </row>
    <row r="465" spans="1:7" x14ac:dyDescent="0.25">
      <c r="A465" s="142"/>
      <c r="B465" s="42" t="s">
        <v>131</v>
      </c>
      <c r="C465" s="173"/>
      <c r="D465" s="44"/>
      <c r="E465" s="80">
        <f>SUM(E464)</f>
        <v>672</v>
      </c>
      <c r="F465" s="43"/>
      <c r="G465" s="56"/>
    </row>
    <row r="466" spans="1:7" x14ac:dyDescent="0.25">
      <c r="A466" s="136" t="s">
        <v>407</v>
      </c>
      <c r="B466" s="2" t="s">
        <v>116</v>
      </c>
      <c r="C466" s="33">
        <v>52508873833</v>
      </c>
      <c r="D466" s="35" t="s">
        <v>25</v>
      </c>
      <c r="E466" s="79">
        <v>200.09</v>
      </c>
      <c r="F466" s="61">
        <v>3431</v>
      </c>
      <c r="G466" s="64" t="s">
        <v>23</v>
      </c>
    </row>
    <row r="467" spans="1:7" x14ac:dyDescent="0.25">
      <c r="A467" s="142"/>
      <c r="B467" s="28" t="s">
        <v>117</v>
      </c>
      <c r="C467" s="126"/>
      <c r="D467" s="30"/>
      <c r="E467" s="76">
        <f>SUM(E466)</f>
        <v>200.09</v>
      </c>
      <c r="F467" s="29"/>
      <c r="G467" s="32"/>
    </row>
    <row r="468" spans="1:7" x14ac:dyDescent="0.25">
      <c r="A468" s="136" t="s">
        <v>407</v>
      </c>
      <c r="B468" s="34" t="s">
        <v>456</v>
      </c>
      <c r="C468" s="33" t="s">
        <v>122</v>
      </c>
      <c r="D468" s="35" t="s">
        <v>457</v>
      </c>
      <c r="E468" s="75">
        <v>1244.9100000000001</v>
      </c>
      <c r="F468" s="47">
        <v>3211</v>
      </c>
      <c r="G468" s="25" t="s">
        <v>37</v>
      </c>
    </row>
    <row r="469" spans="1:7" x14ac:dyDescent="0.25">
      <c r="A469" s="172"/>
      <c r="B469" s="179" t="s">
        <v>458</v>
      </c>
      <c r="C469" s="179"/>
      <c r="D469" s="180"/>
      <c r="E469" s="181">
        <f>SUM(E468)</f>
        <v>1244.9100000000001</v>
      </c>
      <c r="F469" s="179"/>
      <c r="G469" s="182"/>
    </row>
    <row r="470" spans="1:7" ht="30" customHeight="1" thickBot="1" x14ac:dyDescent="0.3">
      <c r="A470" s="139"/>
      <c r="B470" s="286" t="s">
        <v>406</v>
      </c>
      <c r="C470" s="287"/>
      <c r="D470" s="287"/>
      <c r="E470" s="168">
        <f>E372+E374+E376+E378+E380+E382+E384+E386+E388+E390+E392+E394+E396+E398+E400+E402+E404+E406+E408+E410+E412+E414+E416+E418+E420+E422+E424+E426+E428+E430+E432+E434+E436+E439+E441+E443+E445+E447+E449+E451+E453+E455+E457+E459+E461+E463+E465+E467+E469</f>
        <v>55483.239999999991</v>
      </c>
      <c r="F470" s="169"/>
      <c r="G470" s="169"/>
    </row>
    <row r="471" spans="1:7" ht="15.75" thickTop="1" x14ac:dyDescent="0.25">
      <c r="A471" s="138" t="s">
        <v>460</v>
      </c>
      <c r="B471" s="165" t="s">
        <v>333</v>
      </c>
      <c r="C471" s="24">
        <v>34016189309</v>
      </c>
      <c r="D471" s="166" t="s">
        <v>27</v>
      </c>
      <c r="E471" s="70">
        <v>108.8</v>
      </c>
      <c r="F471" s="167">
        <v>3213</v>
      </c>
      <c r="G471" s="12" t="s">
        <v>24</v>
      </c>
    </row>
    <row r="472" spans="1:7" x14ac:dyDescent="0.25">
      <c r="A472" s="142"/>
      <c r="B472" s="116" t="s">
        <v>334</v>
      </c>
      <c r="C472" s="176"/>
      <c r="D472" s="14"/>
      <c r="E472" s="69">
        <f>E471</f>
        <v>108.8</v>
      </c>
      <c r="F472" s="15"/>
      <c r="G472" s="16"/>
    </row>
    <row r="473" spans="1:7" x14ac:dyDescent="0.25">
      <c r="A473" s="136" t="s">
        <v>460</v>
      </c>
      <c r="B473" s="41" t="s">
        <v>213</v>
      </c>
      <c r="C473" s="24">
        <v>35157069592</v>
      </c>
      <c r="D473" s="10" t="s">
        <v>35</v>
      </c>
      <c r="E473" s="70">
        <v>1543.02</v>
      </c>
      <c r="F473" s="3">
        <v>3221</v>
      </c>
      <c r="G473" s="4" t="s">
        <v>9</v>
      </c>
    </row>
    <row r="474" spans="1:7" x14ac:dyDescent="0.25">
      <c r="A474" s="142"/>
      <c r="B474" s="116" t="s">
        <v>46</v>
      </c>
      <c r="C474" s="176"/>
      <c r="D474" s="14"/>
      <c r="E474" s="69">
        <f>E473</f>
        <v>1543.02</v>
      </c>
      <c r="F474" s="15"/>
      <c r="G474" s="16"/>
    </row>
    <row r="475" spans="1:7" x14ac:dyDescent="0.25">
      <c r="A475" s="136" t="s">
        <v>460</v>
      </c>
      <c r="B475" s="41" t="s">
        <v>218</v>
      </c>
      <c r="C475" s="24">
        <v>58843087891</v>
      </c>
      <c r="D475" s="24" t="s">
        <v>27</v>
      </c>
      <c r="E475" s="70">
        <v>5590.78</v>
      </c>
      <c r="F475" s="3">
        <v>3221</v>
      </c>
      <c r="G475" s="4" t="s">
        <v>9</v>
      </c>
    </row>
    <row r="476" spans="1:7" x14ac:dyDescent="0.25">
      <c r="A476" s="142"/>
      <c r="B476" s="39" t="s">
        <v>219</v>
      </c>
      <c r="C476" s="176"/>
      <c r="D476" s="13"/>
      <c r="E476" s="72">
        <f>E475</f>
        <v>5590.78</v>
      </c>
      <c r="F476" s="15"/>
      <c r="G476" s="16"/>
    </row>
    <row r="477" spans="1:7" x14ac:dyDescent="0.25">
      <c r="A477" s="136" t="s">
        <v>460</v>
      </c>
      <c r="B477" s="41" t="s">
        <v>279</v>
      </c>
      <c r="C477" s="24">
        <v>63073332380</v>
      </c>
      <c r="D477" s="24" t="s">
        <v>27</v>
      </c>
      <c r="E477" s="117">
        <v>3360.58</v>
      </c>
      <c r="F477" s="3">
        <v>3223</v>
      </c>
      <c r="G477" s="4" t="s">
        <v>10</v>
      </c>
    </row>
    <row r="478" spans="1:7" x14ac:dyDescent="0.25">
      <c r="A478" s="142"/>
      <c r="B478" s="28" t="s">
        <v>280</v>
      </c>
      <c r="C478" s="176"/>
      <c r="D478" s="21"/>
      <c r="E478" s="76">
        <f>SUM(E477)</f>
        <v>3360.58</v>
      </c>
      <c r="F478" s="22"/>
      <c r="G478" s="23"/>
    </row>
    <row r="479" spans="1:7" x14ac:dyDescent="0.25">
      <c r="A479" s="136" t="s">
        <v>460</v>
      </c>
      <c r="B479" s="41" t="s">
        <v>319</v>
      </c>
      <c r="C479" s="24">
        <v>75550985023</v>
      </c>
      <c r="D479" s="24" t="s">
        <v>27</v>
      </c>
      <c r="E479" s="75">
        <v>53.27</v>
      </c>
      <c r="F479" s="3">
        <v>3223</v>
      </c>
      <c r="G479" s="4" t="s">
        <v>10</v>
      </c>
    </row>
    <row r="480" spans="1:7" x14ac:dyDescent="0.25">
      <c r="A480" s="142"/>
      <c r="B480" s="39" t="s">
        <v>318</v>
      </c>
      <c r="C480" s="176"/>
      <c r="D480" s="21"/>
      <c r="E480" s="76">
        <f>SUM(E479)</f>
        <v>53.27</v>
      </c>
      <c r="F480" s="22"/>
      <c r="G480" s="23"/>
    </row>
    <row r="481" spans="1:83" x14ac:dyDescent="0.25">
      <c r="A481" s="136" t="s">
        <v>460</v>
      </c>
      <c r="B481" s="214" t="s">
        <v>300</v>
      </c>
      <c r="C481" s="24">
        <v>41549301551</v>
      </c>
      <c r="D481" s="24" t="s">
        <v>25</v>
      </c>
      <c r="E481" s="77">
        <v>947.43</v>
      </c>
      <c r="F481" s="3">
        <v>3224</v>
      </c>
      <c r="G481" s="57" t="s">
        <v>11</v>
      </c>
    </row>
    <row r="482" spans="1:83" s="5" customFormat="1" x14ac:dyDescent="0.25">
      <c r="A482" s="136" t="s">
        <v>460</v>
      </c>
      <c r="B482" s="214" t="s">
        <v>300</v>
      </c>
      <c r="C482" s="24">
        <v>41549301551</v>
      </c>
      <c r="D482" s="24" t="s">
        <v>25</v>
      </c>
      <c r="E482" s="77">
        <v>245</v>
      </c>
      <c r="F482" s="3">
        <v>3232</v>
      </c>
      <c r="G482" s="57" t="s">
        <v>14</v>
      </c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</row>
    <row r="483" spans="1:83" x14ac:dyDescent="0.25">
      <c r="A483" s="142"/>
      <c r="B483" s="28" t="s">
        <v>301</v>
      </c>
      <c r="C483" s="126"/>
      <c r="D483" s="29"/>
      <c r="E483" s="76">
        <f>SUM(E481)+E482</f>
        <v>1192.4299999999998</v>
      </c>
      <c r="F483" s="31"/>
      <c r="G483" s="32"/>
    </row>
    <row r="484" spans="1:83" x14ac:dyDescent="0.25">
      <c r="A484" s="136" t="s">
        <v>460</v>
      </c>
      <c r="B484" s="34" t="s">
        <v>262</v>
      </c>
      <c r="C484" s="24">
        <v>81793146560</v>
      </c>
      <c r="D484" s="33" t="s">
        <v>25</v>
      </c>
      <c r="E484" s="75">
        <f>13.28+218.59</f>
        <v>231.87</v>
      </c>
      <c r="F484" s="3">
        <v>3231</v>
      </c>
      <c r="G484" s="4" t="s">
        <v>13</v>
      </c>
    </row>
    <row r="485" spans="1:83" x14ac:dyDescent="0.25">
      <c r="A485" s="136"/>
      <c r="B485" s="28" t="s">
        <v>263</v>
      </c>
      <c r="C485" s="126"/>
      <c r="D485" s="126"/>
      <c r="E485" s="76">
        <f>SUM(E484)</f>
        <v>231.87</v>
      </c>
      <c r="F485" s="31"/>
      <c r="G485" s="32"/>
    </row>
    <row r="486" spans="1:83" x14ac:dyDescent="0.25">
      <c r="A486" s="136" t="s">
        <v>460</v>
      </c>
      <c r="B486" s="214" t="s">
        <v>347</v>
      </c>
      <c r="C486" s="24">
        <v>87311810356</v>
      </c>
      <c r="D486" s="10" t="s">
        <v>27</v>
      </c>
      <c r="E486" s="77">
        <v>349.07</v>
      </c>
      <c r="F486" s="6">
        <v>3231</v>
      </c>
      <c r="G486" s="4" t="s">
        <v>13</v>
      </c>
    </row>
    <row r="487" spans="1:83" x14ac:dyDescent="0.25">
      <c r="A487" s="142"/>
      <c r="B487" s="28" t="s">
        <v>84</v>
      </c>
      <c r="C487" s="126"/>
      <c r="D487" s="30"/>
      <c r="E487" s="76">
        <f>SUM(E486)</f>
        <v>349.07</v>
      </c>
      <c r="F487" s="31"/>
      <c r="G487" s="32"/>
    </row>
    <row r="488" spans="1:83" x14ac:dyDescent="0.25">
      <c r="A488" s="136" t="s">
        <v>460</v>
      </c>
      <c r="B488" s="214" t="s">
        <v>461</v>
      </c>
      <c r="C488" s="24">
        <v>38453148181</v>
      </c>
      <c r="D488" s="10" t="s">
        <v>73</v>
      </c>
      <c r="E488" s="77">
        <v>4800</v>
      </c>
      <c r="F488" s="6">
        <v>3231</v>
      </c>
      <c r="G488" s="4" t="s">
        <v>13</v>
      </c>
    </row>
    <row r="489" spans="1:83" x14ac:dyDescent="0.25">
      <c r="A489" s="142"/>
      <c r="B489" s="28" t="s">
        <v>462</v>
      </c>
      <c r="C489" s="176"/>
      <c r="D489" s="13"/>
      <c r="E489" s="76">
        <f>SUM(E488)</f>
        <v>4800</v>
      </c>
      <c r="F489" s="22"/>
      <c r="G489" s="23"/>
    </row>
    <row r="490" spans="1:83" x14ac:dyDescent="0.25">
      <c r="A490" s="136" t="s">
        <v>460</v>
      </c>
      <c r="B490" s="2" t="s">
        <v>128</v>
      </c>
      <c r="C490" s="24">
        <v>64546066176</v>
      </c>
      <c r="D490" s="10" t="s">
        <v>27</v>
      </c>
      <c r="E490" s="77">
        <v>450</v>
      </c>
      <c r="F490" s="6">
        <v>3233</v>
      </c>
      <c r="G490" s="4" t="s">
        <v>15</v>
      </c>
    </row>
    <row r="491" spans="1:83" x14ac:dyDescent="0.25">
      <c r="A491" s="142"/>
      <c r="B491" s="28" t="s">
        <v>111</v>
      </c>
      <c r="C491" s="126"/>
      <c r="D491" s="30"/>
      <c r="E491" s="76">
        <f>SUM(E490)</f>
        <v>450</v>
      </c>
      <c r="F491" s="31"/>
      <c r="G491" s="32"/>
    </row>
    <row r="492" spans="1:83" x14ac:dyDescent="0.25">
      <c r="A492" s="136" t="s">
        <v>460</v>
      </c>
      <c r="B492" s="2" t="s">
        <v>260</v>
      </c>
      <c r="C492" s="99">
        <v>38812451417</v>
      </c>
      <c r="D492" s="10" t="s">
        <v>25</v>
      </c>
      <c r="E492" s="77">
        <v>435.13</v>
      </c>
      <c r="F492" s="6">
        <v>3234</v>
      </c>
      <c r="G492" s="4" t="s">
        <v>16</v>
      </c>
    </row>
    <row r="493" spans="1:83" x14ac:dyDescent="0.25">
      <c r="A493" s="142"/>
      <c r="B493" s="28" t="s">
        <v>261</v>
      </c>
      <c r="C493" s="176"/>
      <c r="D493" s="13"/>
      <c r="E493" s="76">
        <f>SUM(E492)</f>
        <v>435.13</v>
      </c>
      <c r="F493" s="31"/>
      <c r="G493" s="32"/>
    </row>
    <row r="494" spans="1:83" x14ac:dyDescent="0.25">
      <c r="A494" s="136" t="s">
        <v>460</v>
      </c>
      <c r="B494" s="2" t="s">
        <v>233</v>
      </c>
      <c r="C494" s="24">
        <v>12492147815</v>
      </c>
      <c r="D494" s="10" t="s">
        <v>25</v>
      </c>
      <c r="E494" s="73">
        <v>66.05</v>
      </c>
      <c r="F494" s="6">
        <v>3235</v>
      </c>
      <c r="G494" s="64" t="s">
        <v>17</v>
      </c>
    </row>
    <row r="495" spans="1:83" x14ac:dyDescent="0.25">
      <c r="A495" s="142"/>
      <c r="B495" s="28" t="s">
        <v>234</v>
      </c>
      <c r="C495" s="126"/>
      <c r="D495" s="30"/>
      <c r="E495" s="74">
        <f>SUM(E494)</f>
        <v>66.05</v>
      </c>
      <c r="F495" s="31"/>
      <c r="G495" s="32"/>
    </row>
    <row r="496" spans="1:83" x14ac:dyDescent="0.25">
      <c r="A496" s="136" t="s">
        <v>460</v>
      </c>
      <c r="B496" s="2" t="s">
        <v>52</v>
      </c>
      <c r="C496" s="24">
        <v>25975412650</v>
      </c>
      <c r="D496" s="10" t="s">
        <v>25</v>
      </c>
      <c r="E496" s="77">
        <v>1609.54</v>
      </c>
      <c r="F496" s="6">
        <v>3237</v>
      </c>
      <c r="G496" s="4" t="s">
        <v>51</v>
      </c>
    </row>
    <row r="497" spans="1:83" s="5" customFormat="1" x14ac:dyDescent="0.25">
      <c r="A497" s="136" t="s">
        <v>460</v>
      </c>
      <c r="B497" s="2" t="s">
        <v>52</v>
      </c>
      <c r="C497" s="24">
        <v>25975412650</v>
      </c>
      <c r="D497" s="10" t="s">
        <v>25</v>
      </c>
      <c r="E497" s="77">
        <v>344.79</v>
      </c>
      <c r="F497" s="6">
        <v>3293</v>
      </c>
      <c r="G497" s="4" t="s">
        <v>20</v>
      </c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</row>
    <row r="498" spans="1:83" x14ac:dyDescent="0.25">
      <c r="A498" s="142"/>
      <c r="B498" s="28" t="s">
        <v>53</v>
      </c>
      <c r="C498" s="126"/>
      <c r="D498" s="30"/>
      <c r="E498" s="76">
        <f>SUM(E496)+E497</f>
        <v>1954.33</v>
      </c>
      <c r="F498" s="31"/>
      <c r="G498" s="32"/>
    </row>
    <row r="499" spans="1:83" x14ac:dyDescent="0.25">
      <c r="A499" s="136" t="s">
        <v>460</v>
      </c>
      <c r="B499" s="34" t="s">
        <v>91</v>
      </c>
      <c r="C499" s="24">
        <v>11815662330</v>
      </c>
      <c r="D499" s="35" t="s">
        <v>25</v>
      </c>
      <c r="E499" s="144">
        <v>481.25</v>
      </c>
      <c r="F499" s="6">
        <v>3238</v>
      </c>
      <c r="G499" s="4" t="s">
        <v>18</v>
      </c>
    </row>
    <row r="500" spans="1:83" x14ac:dyDescent="0.25">
      <c r="A500" s="142"/>
      <c r="B500" s="28" t="s">
        <v>92</v>
      </c>
      <c r="C500" s="126"/>
      <c r="D500" s="30"/>
      <c r="E500" s="76">
        <f>SUM(E499)</f>
        <v>481.25</v>
      </c>
      <c r="F500" s="31"/>
      <c r="G500" s="32"/>
    </row>
    <row r="501" spans="1:83" x14ac:dyDescent="0.25">
      <c r="A501" s="136" t="s">
        <v>460</v>
      </c>
      <c r="B501" s="2" t="s">
        <v>360</v>
      </c>
      <c r="C501" s="24">
        <v>50063679828</v>
      </c>
      <c r="D501" s="35" t="s">
        <v>27</v>
      </c>
      <c r="E501" s="77">
        <v>424.99</v>
      </c>
      <c r="F501" s="6">
        <v>3238</v>
      </c>
      <c r="G501" s="4" t="s">
        <v>18</v>
      </c>
    </row>
    <row r="502" spans="1:83" s="5" customFormat="1" x14ac:dyDescent="0.25">
      <c r="A502" s="136" t="s">
        <v>460</v>
      </c>
      <c r="B502" s="214" t="s">
        <v>360</v>
      </c>
      <c r="C502" s="24">
        <v>50063679829</v>
      </c>
      <c r="D502" s="35" t="s">
        <v>27</v>
      </c>
      <c r="E502" s="77">
        <v>1796.71</v>
      </c>
      <c r="F502" s="6">
        <v>4262</v>
      </c>
      <c r="G502" s="4" t="s">
        <v>472</v>
      </c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</row>
    <row r="503" spans="1:83" x14ac:dyDescent="0.25">
      <c r="A503" s="135"/>
      <c r="B503" s="28" t="s">
        <v>427</v>
      </c>
      <c r="C503" s="126"/>
      <c r="D503" s="30"/>
      <c r="E503" s="76">
        <f>SUM(E501)+E502</f>
        <v>2221.6999999999998</v>
      </c>
      <c r="F503" s="31"/>
      <c r="G503" s="32"/>
    </row>
    <row r="504" spans="1:83" x14ac:dyDescent="0.25">
      <c r="A504" s="136" t="s">
        <v>460</v>
      </c>
      <c r="B504" s="214" t="s">
        <v>273</v>
      </c>
      <c r="C504" s="24">
        <v>85821130368</v>
      </c>
      <c r="D504" s="10" t="s">
        <v>27</v>
      </c>
      <c r="E504" s="77">
        <v>2.66</v>
      </c>
      <c r="F504" s="6">
        <v>3238</v>
      </c>
      <c r="G504" s="4" t="s">
        <v>18</v>
      </c>
    </row>
    <row r="505" spans="1:83" x14ac:dyDescent="0.25">
      <c r="A505" s="142"/>
      <c r="B505" s="28" t="s">
        <v>363</v>
      </c>
      <c r="C505" s="126"/>
      <c r="D505" s="30"/>
      <c r="E505" s="76">
        <f>SUM(E504)</f>
        <v>2.66</v>
      </c>
      <c r="F505" s="31"/>
      <c r="G505" s="32"/>
    </row>
    <row r="506" spans="1:83" x14ac:dyDescent="0.25">
      <c r="A506" s="136" t="s">
        <v>460</v>
      </c>
      <c r="B506" s="2" t="s">
        <v>268</v>
      </c>
      <c r="C506" s="24">
        <v>50056328499</v>
      </c>
      <c r="D506" s="10" t="s">
        <v>27</v>
      </c>
      <c r="E506" s="144">
        <v>1800</v>
      </c>
      <c r="F506" s="6">
        <v>3239</v>
      </c>
      <c r="G506" s="4" t="s">
        <v>19</v>
      </c>
    </row>
    <row r="507" spans="1:83" x14ac:dyDescent="0.25">
      <c r="A507" s="142"/>
      <c r="B507" s="28" t="s">
        <v>269</v>
      </c>
      <c r="C507" s="126"/>
      <c r="D507" s="30"/>
      <c r="E507" s="76">
        <f>SUM(E506)</f>
        <v>1800</v>
      </c>
      <c r="F507" s="31"/>
      <c r="G507" s="32"/>
    </row>
    <row r="508" spans="1:83" x14ac:dyDescent="0.25">
      <c r="A508" s="136" t="s">
        <v>460</v>
      </c>
      <c r="B508" s="2" t="s">
        <v>465</v>
      </c>
      <c r="C508" s="178" t="s">
        <v>463</v>
      </c>
      <c r="D508" s="10" t="s">
        <v>25</v>
      </c>
      <c r="E508" s="75">
        <v>306</v>
      </c>
      <c r="F508" s="6">
        <v>3241</v>
      </c>
      <c r="G508" s="4" t="s">
        <v>115</v>
      </c>
    </row>
    <row r="509" spans="1:83" x14ac:dyDescent="0.25">
      <c r="A509" s="142"/>
      <c r="B509" s="28" t="s">
        <v>464</v>
      </c>
      <c r="C509" s="176"/>
      <c r="D509" s="13"/>
      <c r="E509" s="76">
        <f>SUM(E508)</f>
        <v>306</v>
      </c>
      <c r="F509" s="22"/>
      <c r="G509" s="23"/>
    </row>
    <row r="510" spans="1:83" x14ac:dyDescent="0.25">
      <c r="A510" s="136" t="s">
        <v>460</v>
      </c>
      <c r="B510" s="214" t="s">
        <v>466</v>
      </c>
      <c r="C510" s="178">
        <v>98019253133</v>
      </c>
      <c r="D510" s="10" t="s">
        <v>25</v>
      </c>
      <c r="E510" s="73">
        <v>255.45</v>
      </c>
      <c r="F510" s="6">
        <v>3293</v>
      </c>
      <c r="G510" s="64" t="s">
        <v>20</v>
      </c>
    </row>
    <row r="511" spans="1:83" x14ac:dyDescent="0.25">
      <c r="A511" s="142"/>
      <c r="B511" s="28" t="s">
        <v>467</v>
      </c>
      <c r="C511" s="126"/>
      <c r="D511" s="30"/>
      <c r="E511" s="74">
        <f>SUM(E510)</f>
        <v>255.45</v>
      </c>
      <c r="F511" s="31"/>
      <c r="G511" s="32"/>
    </row>
    <row r="512" spans="1:83" x14ac:dyDescent="0.25">
      <c r="A512" s="136" t="s">
        <v>460</v>
      </c>
      <c r="B512" s="214" t="s">
        <v>468</v>
      </c>
      <c r="C512" s="178">
        <v>62226620908</v>
      </c>
      <c r="D512" s="10" t="s">
        <v>27</v>
      </c>
      <c r="E512" s="77">
        <v>66.78</v>
      </c>
      <c r="F512" s="6">
        <v>3293</v>
      </c>
      <c r="G512" s="4" t="s">
        <v>20</v>
      </c>
    </row>
    <row r="513" spans="1:83" x14ac:dyDescent="0.25">
      <c r="A513" s="142"/>
      <c r="B513" s="28" t="s">
        <v>469</v>
      </c>
      <c r="C513" s="126"/>
      <c r="D513" s="30"/>
      <c r="E513" s="76">
        <f>SUM(E512)</f>
        <v>66.78</v>
      </c>
      <c r="F513" s="31"/>
      <c r="G513" s="32"/>
    </row>
    <row r="514" spans="1:83" x14ac:dyDescent="0.25">
      <c r="A514" s="136" t="s">
        <v>460</v>
      </c>
      <c r="B514" s="214" t="s">
        <v>231</v>
      </c>
      <c r="C514" s="24">
        <v>90085791597</v>
      </c>
      <c r="D514" s="10" t="s">
        <v>25</v>
      </c>
      <c r="E514" s="77">
        <v>493.75</v>
      </c>
      <c r="F514" s="6">
        <v>4223</v>
      </c>
      <c r="G514" s="4" t="s">
        <v>374</v>
      </c>
    </row>
    <row r="515" spans="1:83" x14ac:dyDescent="0.25">
      <c r="A515" s="142"/>
      <c r="B515" s="28" t="s">
        <v>232</v>
      </c>
      <c r="C515" s="126"/>
      <c r="D515" s="30"/>
      <c r="E515" s="76">
        <f>SUM(E514)</f>
        <v>493.75</v>
      </c>
      <c r="F515" s="31"/>
      <c r="G515" s="32"/>
    </row>
    <row r="516" spans="1:83" x14ac:dyDescent="0.25">
      <c r="A516" s="136" t="s">
        <v>460</v>
      </c>
      <c r="B516" s="34" t="s">
        <v>210</v>
      </c>
      <c r="C516" s="24">
        <v>50467974870</v>
      </c>
      <c r="D516" s="35" t="s">
        <v>211</v>
      </c>
      <c r="E516" s="144">
        <v>986.03</v>
      </c>
      <c r="F516" s="6">
        <v>3221</v>
      </c>
      <c r="G516" s="4" t="s">
        <v>9</v>
      </c>
    </row>
    <row r="517" spans="1:83" x14ac:dyDescent="0.25">
      <c r="A517" s="142"/>
      <c r="B517" s="28" t="s">
        <v>212</v>
      </c>
      <c r="C517" s="126"/>
      <c r="D517" s="30"/>
      <c r="E517" s="76">
        <f>SUM(E516)</f>
        <v>986.03</v>
      </c>
      <c r="F517" s="31"/>
      <c r="G517" s="32"/>
    </row>
    <row r="518" spans="1:83" x14ac:dyDescent="0.25">
      <c r="A518" s="136" t="s">
        <v>460</v>
      </c>
      <c r="B518" s="34" t="s">
        <v>74</v>
      </c>
      <c r="C518" s="24">
        <v>97009579940</v>
      </c>
      <c r="D518" s="35" t="s">
        <v>73</v>
      </c>
      <c r="E518" s="75">
        <v>450</v>
      </c>
      <c r="F518" s="6">
        <v>3224</v>
      </c>
      <c r="G518" s="4" t="s">
        <v>11</v>
      </c>
    </row>
    <row r="519" spans="1:83" x14ac:dyDescent="0.25">
      <c r="A519" s="142"/>
      <c r="B519" s="28" t="s">
        <v>75</v>
      </c>
      <c r="C519" s="126"/>
      <c r="D519" s="30"/>
      <c r="E519" s="76">
        <f>SUM(E518)</f>
        <v>450</v>
      </c>
      <c r="F519" s="31"/>
      <c r="G519" s="32"/>
    </row>
    <row r="520" spans="1:83" x14ac:dyDescent="0.25">
      <c r="A520" s="136" t="s">
        <v>460</v>
      </c>
      <c r="B520" s="214" t="s">
        <v>474</v>
      </c>
      <c r="C520" s="24">
        <v>78998707185</v>
      </c>
      <c r="D520" s="35" t="s">
        <v>211</v>
      </c>
      <c r="E520" s="77">
        <v>58.34</v>
      </c>
      <c r="F520" s="6">
        <v>3224</v>
      </c>
      <c r="G520" s="4" t="s">
        <v>11</v>
      </c>
    </row>
    <row r="521" spans="1:83" x14ac:dyDescent="0.25">
      <c r="A521" s="142"/>
      <c r="B521" s="28" t="s">
        <v>473</v>
      </c>
      <c r="C521" s="126"/>
      <c r="D521" s="30"/>
      <c r="E521" s="76">
        <f>SUM(E520)</f>
        <v>58.34</v>
      </c>
      <c r="F521" s="31"/>
      <c r="G521" s="32"/>
    </row>
    <row r="522" spans="1:83" x14ac:dyDescent="0.25">
      <c r="A522" s="136" t="s">
        <v>460</v>
      </c>
      <c r="B522" s="2" t="s">
        <v>566</v>
      </c>
      <c r="C522" s="24">
        <v>29524210204</v>
      </c>
      <c r="D522" s="35" t="s">
        <v>27</v>
      </c>
      <c r="E522" s="75">
        <v>90.28</v>
      </c>
      <c r="F522" s="6">
        <v>3231</v>
      </c>
      <c r="G522" s="4" t="s">
        <v>13</v>
      </c>
    </row>
    <row r="523" spans="1:83" x14ac:dyDescent="0.25">
      <c r="A523" s="142"/>
      <c r="B523" s="28" t="s">
        <v>65</v>
      </c>
      <c r="C523" s="126"/>
      <c r="D523" s="30"/>
      <c r="E523" s="76">
        <f>SUM(E522)</f>
        <v>90.28</v>
      </c>
      <c r="F523" s="31"/>
      <c r="G523" s="32"/>
    </row>
    <row r="524" spans="1:83" x14ac:dyDescent="0.25">
      <c r="A524" s="136" t="s">
        <v>460</v>
      </c>
      <c r="B524" s="2" t="s">
        <v>225</v>
      </c>
      <c r="C524" s="24">
        <v>97244287460</v>
      </c>
      <c r="D524" s="10" t="s">
        <v>25</v>
      </c>
      <c r="E524" s="77">
        <v>391.66</v>
      </c>
      <c r="F524" s="6">
        <v>3232</v>
      </c>
      <c r="G524" s="4" t="s">
        <v>14</v>
      </c>
    </row>
    <row r="525" spans="1:83" x14ac:dyDescent="0.25">
      <c r="A525" s="142"/>
      <c r="B525" s="28" t="s">
        <v>226</v>
      </c>
      <c r="C525" s="126"/>
      <c r="D525" s="30"/>
      <c r="E525" s="76">
        <f>SUM(E524)</f>
        <v>391.66</v>
      </c>
      <c r="F525" s="31"/>
      <c r="G525" s="32"/>
    </row>
    <row r="526" spans="1:83" x14ac:dyDescent="0.25">
      <c r="A526" s="136" t="s">
        <v>460</v>
      </c>
      <c r="B526" s="214" t="s">
        <v>101</v>
      </c>
      <c r="C526" s="24">
        <v>14740285506</v>
      </c>
      <c r="D526" s="10" t="s">
        <v>25</v>
      </c>
      <c r="E526" s="75">
        <v>32.25</v>
      </c>
      <c r="F526" s="6">
        <v>3232</v>
      </c>
      <c r="G526" s="57" t="s">
        <v>14</v>
      </c>
    </row>
    <row r="527" spans="1:83" s="5" customFormat="1" x14ac:dyDescent="0.25">
      <c r="A527" s="136" t="s">
        <v>460</v>
      </c>
      <c r="B527" s="214" t="s">
        <v>101</v>
      </c>
      <c r="C527" s="24">
        <v>14740285506</v>
      </c>
      <c r="D527" s="10" t="s">
        <v>25</v>
      </c>
      <c r="E527" s="75">
        <v>265</v>
      </c>
      <c r="F527" s="6">
        <v>3235</v>
      </c>
      <c r="G527" s="57" t="s">
        <v>17</v>
      </c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</row>
    <row r="528" spans="1:83" x14ac:dyDescent="0.25">
      <c r="A528" s="142"/>
      <c r="B528" s="28" t="s">
        <v>102</v>
      </c>
      <c r="C528" s="126"/>
      <c r="D528" s="30"/>
      <c r="E528" s="76">
        <f>SUM(E526)+E527</f>
        <v>297.25</v>
      </c>
      <c r="F528" s="31"/>
      <c r="G528" s="32"/>
    </row>
    <row r="529" spans="1:7" x14ac:dyDescent="0.25">
      <c r="A529" s="136" t="s">
        <v>460</v>
      </c>
      <c r="B529" s="2" t="s">
        <v>257</v>
      </c>
      <c r="C529" s="24">
        <v>76120956111</v>
      </c>
      <c r="D529" s="10" t="s">
        <v>25</v>
      </c>
      <c r="E529" s="75">
        <v>200</v>
      </c>
      <c r="F529" s="6">
        <v>3232</v>
      </c>
      <c r="G529" s="57" t="s">
        <v>14</v>
      </c>
    </row>
    <row r="530" spans="1:7" x14ac:dyDescent="0.25">
      <c r="A530" s="142"/>
      <c r="B530" s="28" t="s">
        <v>259</v>
      </c>
      <c r="C530" s="126"/>
      <c r="D530" s="30"/>
      <c r="E530" s="76">
        <f>SUM(E529)</f>
        <v>200</v>
      </c>
      <c r="F530" s="31"/>
      <c r="G530" s="32"/>
    </row>
    <row r="531" spans="1:7" x14ac:dyDescent="0.25">
      <c r="A531" s="136" t="s">
        <v>460</v>
      </c>
      <c r="B531" s="34" t="s">
        <v>229</v>
      </c>
      <c r="C531" s="24">
        <v>70914161709</v>
      </c>
      <c r="D531" s="35" t="s">
        <v>25</v>
      </c>
      <c r="E531" s="75">
        <v>1275</v>
      </c>
      <c r="F531" s="6">
        <v>3237</v>
      </c>
      <c r="G531" s="4" t="s">
        <v>51</v>
      </c>
    </row>
    <row r="532" spans="1:7" x14ac:dyDescent="0.25">
      <c r="A532" s="142"/>
      <c r="B532" s="28" t="s">
        <v>230</v>
      </c>
      <c r="C532" s="126"/>
      <c r="D532" s="30"/>
      <c r="E532" s="76">
        <f>SUM(E531)</f>
        <v>1275</v>
      </c>
      <c r="F532" s="31"/>
      <c r="G532" s="32"/>
    </row>
    <row r="533" spans="1:7" x14ac:dyDescent="0.25">
      <c r="A533" s="136" t="s">
        <v>460</v>
      </c>
      <c r="B533" s="122" t="s">
        <v>436</v>
      </c>
      <c r="C533" s="24">
        <v>83993960985</v>
      </c>
      <c r="D533" s="10" t="s">
        <v>25</v>
      </c>
      <c r="E533" s="144">
        <v>180.38</v>
      </c>
      <c r="F533" s="6">
        <v>3239</v>
      </c>
      <c r="G533" s="4" t="s">
        <v>19</v>
      </c>
    </row>
    <row r="534" spans="1:7" x14ac:dyDescent="0.25">
      <c r="A534" s="142"/>
      <c r="B534" s="28" t="s">
        <v>437</v>
      </c>
      <c r="C534" s="126"/>
      <c r="D534" s="30"/>
      <c r="E534" s="76">
        <f>SUM(E533)</f>
        <v>180.38</v>
      </c>
      <c r="F534" s="31"/>
      <c r="G534" s="32"/>
    </row>
    <row r="535" spans="1:7" x14ac:dyDescent="0.25">
      <c r="A535" s="136" t="s">
        <v>460</v>
      </c>
      <c r="B535" s="122" t="s">
        <v>388</v>
      </c>
      <c r="C535" s="24">
        <v>95549017341</v>
      </c>
      <c r="D535" s="10" t="s">
        <v>25</v>
      </c>
      <c r="E535" s="75">
        <v>2267.73</v>
      </c>
      <c r="F535" s="6">
        <v>3239</v>
      </c>
      <c r="G535" s="4" t="s">
        <v>19</v>
      </c>
    </row>
    <row r="536" spans="1:7" x14ac:dyDescent="0.25">
      <c r="A536" s="142"/>
      <c r="B536" s="28" t="s">
        <v>389</v>
      </c>
      <c r="C536" s="126"/>
      <c r="D536" s="30"/>
      <c r="E536" s="76">
        <f>SUM(E535)</f>
        <v>2267.73</v>
      </c>
      <c r="F536" s="31"/>
      <c r="G536" s="32"/>
    </row>
    <row r="537" spans="1:7" x14ac:dyDescent="0.25">
      <c r="A537" s="136" t="s">
        <v>460</v>
      </c>
      <c r="B537" s="46" t="s">
        <v>253</v>
      </c>
      <c r="C537" s="24">
        <v>67028344067</v>
      </c>
      <c r="D537" s="10" t="s">
        <v>25</v>
      </c>
      <c r="E537" s="79">
        <v>1188</v>
      </c>
      <c r="F537" s="6">
        <v>3239</v>
      </c>
      <c r="G537" s="4" t="s">
        <v>19</v>
      </c>
    </row>
    <row r="538" spans="1:7" x14ac:dyDescent="0.25">
      <c r="A538" s="142"/>
      <c r="B538" s="28" t="s">
        <v>254</v>
      </c>
      <c r="C538" s="126"/>
      <c r="D538" s="30"/>
      <c r="E538" s="76">
        <f>SUM(E537)</f>
        <v>1188</v>
      </c>
      <c r="F538" s="31"/>
      <c r="G538" s="32"/>
    </row>
    <row r="539" spans="1:7" x14ac:dyDescent="0.25">
      <c r="A539" s="136" t="s">
        <v>460</v>
      </c>
      <c r="B539" s="214" t="s">
        <v>243</v>
      </c>
      <c r="C539" s="178" t="s">
        <v>90</v>
      </c>
      <c r="D539" s="10" t="s">
        <v>25</v>
      </c>
      <c r="E539" s="144">
        <v>161.29</v>
      </c>
      <c r="F539" s="6">
        <v>3239</v>
      </c>
      <c r="G539" s="4" t="s">
        <v>19</v>
      </c>
    </row>
    <row r="540" spans="1:7" x14ac:dyDescent="0.25">
      <c r="A540" s="142"/>
      <c r="B540" s="28" t="s">
        <v>244</v>
      </c>
      <c r="C540" s="126"/>
      <c r="D540" s="30"/>
      <c r="E540" s="76">
        <f>SUM(E539)</f>
        <v>161.29</v>
      </c>
      <c r="F540" s="31"/>
      <c r="G540" s="32"/>
    </row>
    <row r="541" spans="1:7" x14ac:dyDescent="0.25">
      <c r="A541" s="136" t="s">
        <v>460</v>
      </c>
      <c r="B541" s="214" t="s">
        <v>88</v>
      </c>
      <c r="C541" s="24">
        <v>44537034108</v>
      </c>
      <c r="D541" s="10" t="s">
        <v>25</v>
      </c>
      <c r="E541" s="144">
        <v>2227.5</v>
      </c>
      <c r="F541" s="6">
        <v>3239</v>
      </c>
      <c r="G541" s="4" t="s">
        <v>19</v>
      </c>
    </row>
    <row r="542" spans="1:7" x14ac:dyDescent="0.25">
      <c r="A542" s="142"/>
      <c r="B542" s="28" t="s">
        <v>89</v>
      </c>
      <c r="C542" s="126"/>
      <c r="D542" s="30"/>
      <c r="E542" s="76">
        <f>SUM(E541)</f>
        <v>2227.5</v>
      </c>
      <c r="F542" s="31"/>
      <c r="G542" s="32"/>
    </row>
    <row r="543" spans="1:7" x14ac:dyDescent="0.25">
      <c r="A543" s="136" t="s">
        <v>460</v>
      </c>
      <c r="B543" s="46" t="s">
        <v>227</v>
      </c>
      <c r="C543" s="24">
        <v>60845511600</v>
      </c>
      <c r="D543" s="10" t="s">
        <v>25</v>
      </c>
      <c r="E543" s="79">
        <v>736.6</v>
      </c>
      <c r="F543" s="6">
        <v>3239</v>
      </c>
      <c r="G543" s="4" t="s">
        <v>19</v>
      </c>
    </row>
    <row r="544" spans="1:7" x14ac:dyDescent="0.25">
      <c r="A544" s="142"/>
      <c r="B544" s="42" t="s">
        <v>228</v>
      </c>
      <c r="C544" s="173"/>
      <c r="D544" s="44"/>
      <c r="E544" s="80">
        <f>SUM(E543)</f>
        <v>736.6</v>
      </c>
      <c r="F544" s="45"/>
      <c r="G544" s="56"/>
    </row>
    <row r="545" spans="1:83" x14ac:dyDescent="0.25">
      <c r="A545" s="136" t="s">
        <v>460</v>
      </c>
      <c r="B545" s="46" t="s">
        <v>477</v>
      </c>
      <c r="C545" s="24" t="s">
        <v>122</v>
      </c>
      <c r="D545" s="10" t="s">
        <v>479</v>
      </c>
      <c r="E545" s="79">
        <v>934.75</v>
      </c>
      <c r="F545" s="6">
        <v>3294</v>
      </c>
      <c r="G545" s="4" t="s">
        <v>311</v>
      </c>
    </row>
    <row r="546" spans="1:83" x14ac:dyDescent="0.25">
      <c r="A546" s="142"/>
      <c r="B546" s="42" t="s">
        <v>478</v>
      </c>
      <c r="C546" s="173"/>
      <c r="D546" s="44"/>
      <c r="E546" s="80">
        <f>SUM(E545)</f>
        <v>934.75</v>
      </c>
      <c r="F546" s="45"/>
      <c r="G546" s="56"/>
    </row>
    <row r="547" spans="1:83" x14ac:dyDescent="0.25">
      <c r="A547" s="149" t="s">
        <v>460</v>
      </c>
      <c r="B547" s="61" t="s">
        <v>396</v>
      </c>
      <c r="C547" s="33" t="s">
        <v>393</v>
      </c>
      <c r="D547" s="35" t="s">
        <v>484</v>
      </c>
      <c r="E547" s="75">
        <v>2401.86</v>
      </c>
      <c r="F547" s="61">
        <v>3213</v>
      </c>
      <c r="G547" s="4" t="s">
        <v>24</v>
      </c>
    </row>
    <row r="548" spans="1:83" s="5" customFormat="1" x14ac:dyDescent="0.25">
      <c r="A548" s="149" t="s">
        <v>460</v>
      </c>
      <c r="B548" s="61" t="s">
        <v>396</v>
      </c>
      <c r="C548" s="33" t="s">
        <v>393</v>
      </c>
      <c r="D548" s="35" t="s">
        <v>484</v>
      </c>
      <c r="E548" s="75">
        <v>2089.34</v>
      </c>
      <c r="F548" s="61">
        <v>3241</v>
      </c>
      <c r="G548" s="55" t="s">
        <v>115</v>
      </c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</row>
    <row r="549" spans="1:83" x14ac:dyDescent="0.25">
      <c r="A549" s="2"/>
      <c r="B549" s="29" t="s">
        <v>123</v>
      </c>
      <c r="C549" s="126"/>
      <c r="D549" s="30"/>
      <c r="E549" s="76">
        <f>SUM(E547:E548)</f>
        <v>4491.2000000000007</v>
      </c>
      <c r="F549" s="29"/>
      <c r="G549" s="32"/>
    </row>
    <row r="550" spans="1:83" x14ac:dyDescent="0.25">
      <c r="A550" s="136" t="s">
        <v>460</v>
      </c>
      <c r="B550" s="46" t="s">
        <v>480</v>
      </c>
      <c r="C550" s="33" t="s">
        <v>481</v>
      </c>
      <c r="D550" s="48" t="s">
        <v>483</v>
      </c>
      <c r="E550" s="79">
        <v>1497.6</v>
      </c>
      <c r="F550" s="47">
        <v>3235</v>
      </c>
      <c r="G550" s="4" t="s">
        <v>17</v>
      </c>
    </row>
    <row r="551" spans="1:83" x14ac:dyDescent="0.25">
      <c r="A551" s="142"/>
      <c r="B551" s="42" t="s">
        <v>482</v>
      </c>
      <c r="C551" s="173"/>
      <c r="D551" s="44"/>
      <c r="E551" s="80">
        <f>SUM(E550)</f>
        <v>1497.6</v>
      </c>
      <c r="F551" s="43"/>
      <c r="G551" s="56"/>
    </row>
    <row r="552" spans="1:83" x14ac:dyDescent="0.25">
      <c r="A552" s="136" t="s">
        <v>460</v>
      </c>
      <c r="B552" s="46" t="s">
        <v>487</v>
      </c>
      <c r="C552" s="99">
        <v>43416900320</v>
      </c>
      <c r="D552" s="48" t="s">
        <v>27</v>
      </c>
      <c r="E552" s="79">
        <v>35.5</v>
      </c>
      <c r="F552" s="47">
        <v>3221</v>
      </c>
      <c r="G552" s="57" t="s">
        <v>9</v>
      </c>
    </row>
    <row r="553" spans="1:83" x14ac:dyDescent="0.25">
      <c r="A553" s="142"/>
      <c r="B553" s="42" t="s">
        <v>488</v>
      </c>
      <c r="C553" s="173"/>
      <c r="D553" s="44"/>
      <c r="E553" s="80">
        <f>SUM(E552)</f>
        <v>35.5</v>
      </c>
      <c r="F553" s="43"/>
      <c r="G553" s="56"/>
    </row>
    <row r="554" spans="1:83" x14ac:dyDescent="0.25">
      <c r="A554" s="136" t="s">
        <v>460</v>
      </c>
      <c r="B554" s="46" t="s">
        <v>489</v>
      </c>
      <c r="C554" s="99" t="s">
        <v>122</v>
      </c>
      <c r="D554" s="48" t="s">
        <v>490</v>
      </c>
      <c r="E554" s="79">
        <v>1833.91</v>
      </c>
      <c r="F554" s="3">
        <v>3213</v>
      </c>
      <c r="G554" s="4" t="s">
        <v>24</v>
      </c>
    </row>
    <row r="555" spans="1:83" x14ac:dyDescent="0.25">
      <c r="A555" s="142"/>
      <c r="B555" s="42" t="s">
        <v>491</v>
      </c>
      <c r="C555" s="173"/>
      <c r="D555" s="44"/>
      <c r="E555" s="80">
        <f>SUM(E554)</f>
        <v>1833.91</v>
      </c>
      <c r="F555" s="43"/>
      <c r="G555" s="56"/>
    </row>
    <row r="556" spans="1:83" x14ac:dyDescent="0.25">
      <c r="A556" s="136" t="s">
        <v>460</v>
      </c>
      <c r="B556" s="46" t="s">
        <v>129</v>
      </c>
      <c r="C556" s="33" t="s">
        <v>122</v>
      </c>
      <c r="D556" s="35" t="s">
        <v>27</v>
      </c>
      <c r="E556" s="75">
        <v>83.62</v>
      </c>
      <c r="F556" s="61">
        <v>3213</v>
      </c>
      <c r="G556" s="4" t="s">
        <v>24</v>
      </c>
    </row>
    <row r="557" spans="1:83" x14ac:dyDescent="0.25">
      <c r="A557" s="136" t="s">
        <v>460</v>
      </c>
      <c r="B557" s="34" t="s">
        <v>129</v>
      </c>
      <c r="C557" s="24" t="s">
        <v>122</v>
      </c>
      <c r="D557" s="24" t="s">
        <v>27</v>
      </c>
      <c r="E557" s="75">
        <f>672+33.18</f>
        <v>705.18</v>
      </c>
      <c r="F557" s="47">
        <v>3295</v>
      </c>
      <c r="G557" s="90" t="s">
        <v>21</v>
      </c>
    </row>
    <row r="558" spans="1:83" x14ac:dyDescent="0.25">
      <c r="A558" s="142"/>
      <c r="B558" s="42" t="s">
        <v>131</v>
      </c>
      <c r="C558" s="173"/>
      <c r="D558" s="44"/>
      <c r="E558" s="80">
        <f>SUM(E557)+E556</f>
        <v>788.8</v>
      </c>
      <c r="F558" s="43"/>
      <c r="G558" s="56"/>
    </row>
    <row r="559" spans="1:83" x14ac:dyDescent="0.25">
      <c r="A559" s="136" t="s">
        <v>460</v>
      </c>
      <c r="B559" s="2" t="s">
        <v>492</v>
      </c>
      <c r="C559" s="33">
        <v>49900173834</v>
      </c>
      <c r="D559" s="35" t="s">
        <v>494</v>
      </c>
      <c r="E559" s="75">
        <v>33.4</v>
      </c>
      <c r="F559" s="61">
        <v>3221</v>
      </c>
      <c r="G559" s="57" t="s">
        <v>9</v>
      </c>
    </row>
    <row r="560" spans="1:83" x14ac:dyDescent="0.25">
      <c r="A560" s="142"/>
      <c r="B560" s="28" t="s">
        <v>493</v>
      </c>
      <c r="C560" s="126"/>
      <c r="D560" s="30"/>
      <c r="E560" s="76">
        <f>SUM(E559)</f>
        <v>33.4</v>
      </c>
      <c r="F560" s="29"/>
      <c r="G560" s="32"/>
    </row>
    <row r="561" spans="1:83" x14ac:dyDescent="0.25">
      <c r="A561" s="136" t="s">
        <v>460</v>
      </c>
      <c r="B561" s="34" t="s">
        <v>116</v>
      </c>
      <c r="C561" s="33">
        <v>52508873833</v>
      </c>
      <c r="D561" s="35" t="s">
        <v>25</v>
      </c>
      <c r="E561" s="75">
        <f>197.25+11</f>
        <v>208.25</v>
      </c>
      <c r="F561" s="61">
        <v>3431</v>
      </c>
      <c r="G561" s="64" t="s">
        <v>23</v>
      </c>
    </row>
    <row r="562" spans="1:83" x14ac:dyDescent="0.25">
      <c r="A562" s="209"/>
      <c r="B562" s="212" t="s">
        <v>117</v>
      </c>
      <c r="C562" s="206"/>
      <c r="D562" s="207"/>
      <c r="E562" s="76">
        <f>SUM(E561)</f>
        <v>208.25</v>
      </c>
      <c r="F562" s="205"/>
      <c r="G562" s="208"/>
    </row>
    <row r="563" spans="1:83" s="5" customFormat="1" x14ac:dyDescent="0.25">
      <c r="A563" s="210" t="s">
        <v>460</v>
      </c>
      <c r="B563" s="34" t="s">
        <v>497</v>
      </c>
      <c r="C563" s="33" t="s">
        <v>122</v>
      </c>
      <c r="D563" s="35" t="s">
        <v>498</v>
      </c>
      <c r="E563" s="75">
        <v>124.65</v>
      </c>
      <c r="F563" s="61">
        <v>3211</v>
      </c>
      <c r="G563" s="25" t="s">
        <v>37</v>
      </c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</row>
    <row r="564" spans="1:83" s="5" customFormat="1" x14ac:dyDescent="0.25">
      <c r="A564" s="211"/>
      <c r="B564" s="212" t="s">
        <v>499</v>
      </c>
      <c r="C564" s="206"/>
      <c r="D564" s="207"/>
      <c r="E564" s="76">
        <f>SUM(E563)</f>
        <v>124.65</v>
      </c>
      <c r="F564" s="29"/>
      <c r="G564" s="32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</row>
    <row r="565" spans="1:83" s="5" customFormat="1" x14ac:dyDescent="0.25">
      <c r="A565" s="210" t="s">
        <v>460</v>
      </c>
      <c r="B565" s="34" t="s">
        <v>500</v>
      </c>
      <c r="C565" s="33" t="s">
        <v>122</v>
      </c>
      <c r="D565" s="35" t="s">
        <v>501</v>
      </c>
      <c r="E565" s="75">
        <v>113.4</v>
      </c>
      <c r="F565" s="61">
        <v>3211</v>
      </c>
      <c r="G565" s="55" t="s">
        <v>37</v>
      </c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</row>
    <row r="566" spans="1:83" s="5" customFormat="1" x14ac:dyDescent="0.25">
      <c r="A566" s="211"/>
      <c r="B566" s="212" t="s">
        <v>502</v>
      </c>
      <c r="C566" s="206"/>
      <c r="D566" s="207"/>
      <c r="E566" s="76">
        <f>SUM(E565)</f>
        <v>113.4</v>
      </c>
      <c r="F566" s="29"/>
      <c r="G566" s="32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</row>
    <row r="567" spans="1:83" s="5" customFormat="1" x14ac:dyDescent="0.25">
      <c r="A567" s="210" t="s">
        <v>460</v>
      </c>
      <c r="B567" s="34" t="s">
        <v>456</v>
      </c>
      <c r="C567" s="33" t="s">
        <v>122</v>
      </c>
      <c r="D567" s="35" t="s">
        <v>457</v>
      </c>
      <c r="E567" s="75">
        <v>516</v>
      </c>
      <c r="F567" s="61">
        <v>3211</v>
      </c>
      <c r="G567" s="55" t="s">
        <v>37</v>
      </c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</row>
    <row r="568" spans="1:83" s="5" customFormat="1" x14ac:dyDescent="0.25">
      <c r="A568" s="211"/>
      <c r="B568" s="212" t="s">
        <v>458</v>
      </c>
      <c r="C568" s="206"/>
      <c r="D568" s="207"/>
      <c r="E568" s="76">
        <f>SUM(E567)</f>
        <v>516</v>
      </c>
      <c r="F568" s="29"/>
      <c r="G568" s="32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</row>
    <row r="569" spans="1:83" s="5" customFormat="1" x14ac:dyDescent="0.25">
      <c r="A569" s="210" t="s">
        <v>460</v>
      </c>
      <c r="B569" s="34" t="s">
        <v>508</v>
      </c>
      <c r="C569" s="33" t="s">
        <v>122</v>
      </c>
      <c r="D569" s="35" t="s">
        <v>507</v>
      </c>
      <c r="E569" s="75">
        <v>140.5</v>
      </c>
      <c r="F569" s="61">
        <v>3293</v>
      </c>
      <c r="G569" s="64" t="s">
        <v>20</v>
      </c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</row>
    <row r="570" spans="1:83" s="5" customFormat="1" x14ac:dyDescent="0.25">
      <c r="A570" s="211"/>
      <c r="B570" s="212" t="s">
        <v>509</v>
      </c>
      <c r="C570" s="206"/>
      <c r="D570" s="207"/>
      <c r="E570" s="76">
        <f>SUM(E569)</f>
        <v>140.5</v>
      </c>
      <c r="F570" s="29"/>
      <c r="G570" s="32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</row>
    <row r="571" spans="1:83" ht="30" customHeight="1" thickBot="1" x14ac:dyDescent="0.3">
      <c r="A571" s="139"/>
      <c r="B571" s="286" t="s">
        <v>459</v>
      </c>
      <c r="C571" s="287"/>
      <c r="D571" s="287"/>
      <c r="E571" s="168">
        <f>E472+E474+E476+E478+E480+E483+E485+E487+E489+E491+E493+E495+E498+E500+E503+E505+E507+E509+E511+E513+E515+E517+E519+E521+E523+E525+E528+E530+E532+E534+E536+E538+E540+E542+E544+E546+E549+E551+E553+E555+E558+E560+E562+E564+E566+E568+E570</f>
        <v>46990.94</v>
      </c>
      <c r="F571" s="169"/>
      <c r="G571" s="204"/>
    </row>
    <row r="572" spans="1:83" ht="15.75" thickTop="1" x14ac:dyDescent="0.25">
      <c r="A572" s="138" t="s">
        <v>519</v>
      </c>
      <c r="B572" s="165" t="s">
        <v>333</v>
      </c>
      <c r="C572" s="24">
        <v>34016189309</v>
      </c>
      <c r="D572" s="166" t="s">
        <v>27</v>
      </c>
      <c r="E572" s="70">
        <v>68</v>
      </c>
      <c r="F572" s="167">
        <v>3213</v>
      </c>
      <c r="G572" s="12" t="s">
        <v>24</v>
      </c>
    </row>
    <row r="573" spans="1:83" x14ac:dyDescent="0.25">
      <c r="A573" s="142"/>
      <c r="B573" s="116" t="s">
        <v>334</v>
      </c>
      <c r="C573" s="176"/>
      <c r="D573" s="14"/>
      <c r="E573" s="69">
        <f>E572</f>
        <v>68</v>
      </c>
      <c r="F573" s="15"/>
      <c r="G573" s="16"/>
    </row>
    <row r="574" spans="1:83" x14ac:dyDescent="0.25">
      <c r="A574" s="136" t="s">
        <v>519</v>
      </c>
      <c r="B574" s="41" t="s">
        <v>542</v>
      </c>
      <c r="C574" s="24">
        <v>70852164421</v>
      </c>
      <c r="D574" s="24" t="s">
        <v>27</v>
      </c>
      <c r="E574" s="70">
        <v>520</v>
      </c>
      <c r="F574" s="3">
        <v>3213</v>
      </c>
      <c r="G574" s="4" t="s">
        <v>24</v>
      </c>
    </row>
    <row r="575" spans="1:83" x14ac:dyDescent="0.25">
      <c r="A575" s="142"/>
      <c r="B575" s="116" t="s">
        <v>536</v>
      </c>
      <c r="C575" s="176"/>
      <c r="D575" s="14"/>
      <c r="E575" s="69">
        <f>E574</f>
        <v>520</v>
      </c>
      <c r="F575" s="15"/>
      <c r="G575" s="16"/>
    </row>
    <row r="576" spans="1:83" x14ac:dyDescent="0.25">
      <c r="A576" s="136" t="s">
        <v>519</v>
      </c>
      <c r="B576" s="41" t="s">
        <v>537</v>
      </c>
      <c r="C576" s="24">
        <v>67631081594</v>
      </c>
      <c r="D576" s="10" t="s">
        <v>539</v>
      </c>
      <c r="E576" s="70">
        <v>900</v>
      </c>
      <c r="F576" s="3">
        <v>3213</v>
      </c>
      <c r="G576" s="4" t="s">
        <v>24</v>
      </c>
    </row>
    <row r="577" spans="1:7" x14ac:dyDescent="0.25">
      <c r="A577" s="142"/>
      <c r="B577" s="39" t="s">
        <v>538</v>
      </c>
      <c r="C577" s="176"/>
      <c r="D577" s="13"/>
      <c r="E577" s="72">
        <f>E576</f>
        <v>900</v>
      </c>
      <c r="F577" s="15"/>
      <c r="G577" s="16"/>
    </row>
    <row r="578" spans="1:7" x14ac:dyDescent="0.25">
      <c r="A578" s="136" t="s">
        <v>519</v>
      </c>
      <c r="B578" s="41" t="s">
        <v>540</v>
      </c>
      <c r="C578" s="24">
        <v>89811416145</v>
      </c>
      <c r="D578" s="24" t="s">
        <v>27</v>
      </c>
      <c r="E578" s="117">
        <v>137.5</v>
      </c>
      <c r="F578" s="3">
        <v>3213</v>
      </c>
      <c r="G578" s="4" t="s">
        <v>24</v>
      </c>
    </row>
    <row r="579" spans="1:7" x14ac:dyDescent="0.25">
      <c r="A579" s="142"/>
      <c r="B579" s="28" t="s">
        <v>541</v>
      </c>
      <c r="C579" s="176"/>
      <c r="D579" s="21"/>
      <c r="E579" s="76">
        <f>E578</f>
        <v>137.5</v>
      </c>
      <c r="F579" s="22"/>
      <c r="G579" s="23"/>
    </row>
    <row r="580" spans="1:7" x14ac:dyDescent="0.25">
      <c r="A580" s="136" t="s">
        <v>519</v>
      </c>
      <c r="B580" s="41" t="s">
        <v>29</v>
      </c>
      <c r="C580" s="24">
        <v>75508100288</v>
      </c>
      <c r="D580" s="24" t="s">
        <v>27</v>
      </c>
      <c r="E580" s="75">
        <v>80</v>
      </c>
      <c r="F580" s="3">
        <v>3213</v>
      </c>
      <c r="G580" s="4" t="s">
        <v>24</v>
      </c>
    </row>
    <row r="581" spans="1:7" x14ac:dyDescent="0.25">
      <c r="A581" s="142"/>
      <c r="B581" s="39" t="s">
        <v>34</v>
      </c>
      <c r="C581" s="176"/>
      <c r="D581" s="21"/>
      <c r="E581" s="76">
        <f>E580</f>
        <v>80</v>
      </c>
      <c r="F581" s="22"/>
      <c r="G581" s="23"/>
    </row>
    <row r="582" spans="1:7" x14ac:dyDescent="0.25">
      <c r="A582" s="136" t="s">
        <v>519</v>
      </c>
      <c r="B582" s="214" t="s">
        <v>279</v>
      </c>
      <c r="C582" s="24">
        <v>63073332380</v>
      </c>
      <c r="D582" s="24" t="s">
        <v>27</v>
      </c>
      <c r="E582" s="77">
        <f>3241.18+61.54</f>
        <v>3302.72</v>
      </c>
      <c r="F582" s="3">
        <v>3223</v>
      </c>
      <c r="G582" s="57" t="s">
        <v>10</v>
      </c>
    </row>
    <row r="583" spans="1:7" x14ac:dyDescent="0.25">
      <c r="A583" s="142"/>
      <c r="B583" s="28" t="s">
        <v>280</v>
      </c>
      <c r="C583" s="126"/>
      <c r="D583" s="29"/>
      <c r="E583" s="76">
        <f>E582</f>
        <v>3302.72</v>
      </c>
      <c r="F583" s="31"/>
      <c r="G583" s="32"/>
    </row>
    <row r="584" spans="1:7" x14ac:dyDescent="0.25">
      <c r="A584" s="136" t="s">
        <v>519</v>
      </c>
      <c r="B584" s="34" t="s">
        <v>262</v>
      </c>
      <c r="C584" s="24">
        <v>81793146560</v>
      </c>
      <c r="D584" s="24" t="s">
        <v>27</v>
      </c>
      <c r="E584" s="75">
        <f>13.28+218.59</f>
        <v>231.87</v>
      </c>
      <c r="F584" s="3">
        <v>3231</v>
      </c>
      <c r="G584" s="4" t="s">
        <v>13</v>
      </c>
    </row>
    <row r="585" spans="1:7" x14ac:dyDescent="0.25">
      <c r="A585" s="136"/>
      <c r="B585" s="28" t="s">
        <v>263</v>
      </c>
      <c r="C585" s="126"/>
      <c r="D585" s="126"/>
      <c r="E585" s="76">
        <f>E584</f>
        <v>231.87</v>
      </c>
      <c r="F585" s="31"/>
      <c r="G585" s="32"/>
    </row>
    <row r="586" spans="1:7" x14ac:dyDescent="0.25">
      <c r="A586" s="136" t="s">
        <v>519</v>
      </c>
      <c r="B586" s="214" t="s">
        <v>347</v>
      </c>
      <c r="C586" s="24">
        <v>87311810356</v>
      </c>
      <c r="D586" s="24" t="s">
        <v>27</v>
      </c>
      <c r="E586" s="77">
        <v>150.93</v>
      </c>
      <c r="F586" s="6">
        <v>3231</v>
      </c>
      <c r="G586" s="4" t="s">
        <v>13</v>
      </c>
    </row>
    <row r="587" spans="1:7" x14ac:dyDescent="0.25">
      <c r="A587" s="142"/>
      <c r="B587" s="28" t="s">
        <v>84</v>
      </c>
      <c r="C587" s="126"/>
      <c r="D587" s="30"/>
      <c r="E587" s="76">
        <f>E586</f>
        <v>150.93</v>
      </c>
      <c r="F587" s="31"/>
      <c r="G587" s="32"/>
    </row>
    <row r="588" spans="1:7" x14ac:dyDescent="0.25">
      <c r="A588" s="136" t="s">
        <v>519</v>
      </c>
      <c r="B588" s="214" t="s">
        <v>461</v>
      </c>
      <c r="C588" s="24">
        <v>38453148181</v>
      </c>
      <c r="D588" s="10" t="s">
        <v>73</v>
      </c>
      <c r="E588" s="77">
        <v>3900</v>
      </c>
      <c r="F588" s="6">
        <v>3231</v>
      </c>
      <c r="G588" s="4" t="s">
        <v>13</v>
      </c>
    </row>
    <row r="589" spans="1:7" x14ac:dyDescent="0.25">
      <c r="A589" s="142"/>
      <c r="B589" s="28" t="s">
        <v>462</v>
      </c>
      <c r="C589" s="176"/>
      <c r="D589" s="13"/>
      <c r="E589" s="76">
        <f>E588</f>
        <v>3900</v>
      </c>
      <c r="F589" s="22"/>
      <c r="G589" s="23"/>
    </row>
    <row r="590" spans="1:7" x14ac:dyDescent="0.25">
      <c r="A590" s="136" t="s">
        <v>519</v>
      </c>
      <c r="B590" s="2" t="s">
        <v>300</v>
      </c>
      <c r="C590" s="24">
        <v>41549301551</v>
      </c>
      <c r="D590" s="10" t="s">
        <v>25</v>
      </c>
      <c r="E590" s="77">
        <v>317.5</v>
      </c>
      <c r="F590" s="6">
        <v>3232</v>
      </c>
      <c r="G590" s="4" t="s">
        <v>14</v>
      </c>
    </row>
    <row r="591" spans="1:7" x14ac:dyDescent="0.25">
      <c r="A591" s="142"/>
      <c r="B591" s="28" t="s">
        <v>301</v>
      </c>
      <c r="C591" s="126"/>
      <c r="D591" s="30"/>
      <c r="E591" s="76">
        <f>E590</f>
        <v>317.5</v>
      </c>
      <c r="F591" s="31"/>
      <c r="G591" s="32"/>
    </row>
    <row r="592" spans="1:7" x14ac:dyDescent="0.25">
      <c r="A592" s="136" t="s">
        <v>519</v>
      </c>
      <c r="B592" s="2" t="s">
        <v>298</v>
      </c>
      <c r="C592" s="99">
        <v>78093047651</v>
      </c>
      <c r="D592" s="10" t="s">
        <v>27</v>
      </c>
      <c r="E592" s="77">
        <v>77.14</v>
      </c>
      <c r="F592" s="6">
        <v>3233</v>
      </c>
      <c r="G592" s="4" t="s">
        <v>15</v>
      </c>
    </row>
    <row r="593" spans="1:7" x14ac:dyDescent="0.25">
      <c r="A593" s="142"/>
      <c r="B593" s="28" t="s">
        <v>299</v>
      </c>
      <c r="C593" s="176"/>
      <c r="D593" s="13"/>
      <c r="E593" s="76">
        <f>E592</f>
        <v>77.14</v>
      </c>
      <c r="F593" s="31"/>
      <c r="G593" s="32"/>
    </row>
    <row r="594" spans="1:7" x14ac:dyDescent="0.25">
      <c r="A594" s="136" t="s">
        <v>519</v>
      </c>
      <c r="B594" s="2" t="s">
        <v>128</v>
      </c>
      <c r="C594" s="99">
        <v>64546066176</v>
      </c>
      <c r="D594" s="10" t="s">
        <v>27</v>
      </c>
      <c r="E594" s="77">
        <v>100</v>
      </c>
      <c r="F594" s="6">
        <v>3233</v>
      </c>
      <c r="G594" s="4" t="s">
        <v>15</v>
      </c>
    </row>
    <row r="595" spans="1:7" x14ac:dyDescent="0.25">
      <c r="A595" s="142"/>
      <c r="B595" s="28" t="s">
        <v>111</v>
      </c>
      <c r="C595" s="126"/>
      <c r="D595" s="30"/>
      <c r="E595" s="76">
        <f>E594</f>
        <v>100</v>
      </c>
      <c r="F595" s="31"/>
      <c r="G595" s="32"/>
    </row>
    <row r="596" spans="1:7" x14ac:dyDescent="0.25">
      <c r="A596" s="136" t="s">
        <v>519</v>
      </c>
      <c r="B596" s="2" t="s">
        <v>260</v>
      </c>
      <c r="C596" s="24">
        <v>38812451417</v>
      </c>
      <c r="D596" s="10" t="s">
        <v>25</v>
      </c>
      <c r="E596" s="77">
        <v>402.81</v>
      </c>
      <c r="F596" s="6">
        <v>3234</v>
      </c>
      <c r="G596" s="4" t="s">
        <v>16</v>
      </c>
    </row>
    <row r="597" spans="1:7" x14ac:dyDescent="0.25">
      <c r="A597" s="142"/>
      <c r="B597" s="28" t="s">
        <v>261</v>
      </c>
      <c r="C597" s="126"/>
      <c r="D597" s="30"/>
      <c r="E597" s="76">
        <f>E596</f>
        <v>402.81</v>
      </c>
      <c r="F597" s="31"/>
      <c r="G597" s="32"/>
    </row>
    <row r="598" spans="1:7" x14ac:dyDescent="0.25">
      <c r="A598" s="136" t="s">
        <v>519</v>
      </c>
      <c r="B598" s="34" t="s">
        <v>303</v>
      </c>
      <c r="C598" s="24">
        <v>29845096215</v>
      </c>
      <c r="D598" s="35" t="s">
        <v>25</v>
      </c>
      <c r="E598" s="144">
        <v>205.47</v>
      </c>
      <c r="F598" s="6">
        <v>3234</v>
      </c>
      <c r="G598" s="4" t="s">
        <v>16</v>
      </c>
    </row>
    <row r="599" spans="1:7" x14ac:dyDescent="0.25">
      <c r="A599" s="142"/>
      <c r="B599" s="28" t="s">
        <v>96</v>
      </c>
      <c r="C599" s="126"/>
      <c r="D599" s="30"/>
      <c r="E599" s="76">
        <f>E598</f>
        <v>205.47</v>
      </c>
      <c r="F599" s="31"/>
      <c r="G599" s="32"/>
    </row>
    <row r="600" spans="1:7" x14ac:dyDescent="0.25">
      <c r="A600" s="136" t="s">
        <v>519</v>
      </c>
      <c r="B600" s="214" t="s">
        <v>233</v>
      </c>
      <c r="C600" s="24">
        <v>12492147815</v>
      </c>
      <c r="D600" s="35" t="s">
        <v>25</v>
      </c>
      <c r="E600" s="77">
        <v>66.05</v>
      </c>
      <c r="F600" s="6">
        <v>3235</v>
      </c>
      <c r="G600" s="4" t="s">
        <v>543</v>
      </c>
    </row>
    <row r="601" spans="1:7" x14ac:dyDescent="0.25">
      <c r="A601" s="135"/>
      <c r="B601" s="28" t="s">
        <v>234</v>
      </c>
      <c r="C601" s="126"/>
      <c r="D601" s="30"/>
      <c r="E601" s="76">
        <f>E600</f>
        <v>66.05</v>
      </c>
      <c r="F601" s="31"/>
      <c r="G601" s="32"/>
    </row>
    <row r="602" spans="1:7" x14ac:dyDescent="0.25">
      <c r="A602" s="136" t="s">
        <v>519</v>
      </c>
      <c r="B602" s="214" t="s">
        <v>52</v>
      </c>
      <c r="C602" s="24">
        <v>25975412650</v>
      </c>
      <c r="D602" s="35" t="s">
        <v>25</v>
      </c>
      <c r="E602" s="77">
        <v>1235.68</v>
      </c>
      <c r="F602" s="6">
        <v>3237</v>
      </c>
      <c r="G602" s="4" t="s">
        <v>51</v>
      </c>
    </row>
    <row r="603" spans="1:7" x14ac:dyDescent="0.25">
      <c r="A603" s="142"/>
      <c r="B603" s="28" t="s">
        <v>53</v>
      </c>
      <c r="C603" s="126"/>
      <c r="D603" s="30"/>
      <c r="E603" s="76">
        <f>E602</f>
        <v>1235.68</v>
      </c>
      <c r="F603" s="31"/>
      <c r="G603" s="32"/>
    </row>
    <row r="604" spans="1:7" x14ac:dyDescent="0.25">
      <c r="A604" s="136" t="s">
        <v>519</v>
      </c>
      <c r="B604" s="2" t="s">
        <v>91</v>
      </c>
      <c r="C604" s="24">
        <v>11815662330</v>
      </c>
      <c r="D604" s="10" t="s">
        <v>25</v>
      </c>
      <c r="E604" s="144">
        <v>481.25</v>
      </c>
      <c r="F604" s="6">
        <v>3238</v>
      </c>
      <c r="G604" s="4" t="s">
        <v>18</v>
      </c>
    </row>
    <row r="605" spans="1:7" x14ac:dyDescent="0.25">
      <c r="A605" s="142"/>
      <c r="B605" s="28" t="s">
        <v>92</v>
      </c>
      <c r="C605" s="126"/>
      <c r="D605" s="30"/>
      <c r="E605" s="76">
        <f>E604</f>
        <v>481.25</v>
      </c>
      <c r="F605" s="31"/>
      <c r="G605" s="32"/>
    </row>
    <row r="606" spans="1:7" x14ac:dyDescent="0.25">
      <c r="A606" s="136" t="s">
        <v>519</v>
      </c>
      <c r="B606" s="2" t="s">
        <v>273</v>
      </c>
      <c r="C606" s="178">
        <v>85821130368</v>
      </c>
      <c r="D606" s="10" t="s">
        <v>27</v>
      </c>
      <c r="E606" s="75">
        <v>67.86</v>
      </c>
      <c r="F606" s="6">
        <v>3238</v>
      </c>
      <c r="G606" s="4" t="s">
        <v>18</v>
      </c>
    </row>
    <row r="607" spans="1:7" x14ac:dyDescent="0.25">
      <c r="A607" s="142"/>
      <c r="B607" s="28" t="s">
        <v>363</v>
      </c>
      <c r="C607" s="176"/>
      <c r="D607" s="13"/>
      <c r="E607" s="76">
        <f>E606</f>
        <v>67.86</v>
      </c>
      <c r="F607" s="22"/>
      <c r="G607" s="23"/>
    </row>
    <row r="608" spans="1:7" x14ac:dyDescent="0.25">
      <c r="A608" s="136" t="s">
        <v>519</v>
      </c>
      <c r="B608" s="214" t="s">
        <v>360</v>
      </c>
      <c r="C608" s="178">
        <v>50063679828</v>
      </c>
      <c r="D608" s="10" t="s">
        <v>27</v>
      </c>
      <c r="E608" s="73">
        <v>424.99</v>
      </c>
      <c r="F608" s="6">
        <v>3238</v>
      </c>
      <c r="G608" s="4" t="s">
        <v>18</v>
      </c>
    </row>
    <row r="609" spans="1:83" x14ac:dyDescent="0.25">
      <c r="A609" s="142"/>
      <c r="B609" s="28" t="s">
        <v>427</v>
      </c>
      <c r="C609" s="126"/>
      <c r="D609" s="30"/>
      <c r="E609" s="74">
        <f>E608</f>
        <v>424.99</v>
      </c>
      <c r="F609" s="31"/>
      <c r="G609" s="32"/>
    </row>
    <row r="610" spans="1:83" x14ac:dyDescent="0.25">
      <c r="A610" s="136" t="s">
        <v>519</v>
      </c>
      <c r="B610" s="214" t="s">
        <v>268</v>
      </c>
      <c r="C610" s="178">
        <v>50056328499</v>
      </c>
      <c r="D610" s="10" t="s">
        <v>27</v>
      </c>
      <c r="E610" s="77">
        <v>1800</v>
      </c>
      <c r="F610" s="6">
        <v>3239</v>
      </c>
      <c r="G610" s="4" t="s">
        <v>19</v>
      </c>
    </row>
    <row r="611" spans="1:83" x14ac:dyDescent="0.25">
      <c r="A611" s="142"/>
      <c r="B611" s="28" t="s">
        <v>269</v>
      </c>
      <c r="C611" s="126"/>
      <c r="D611" s="30"/>
      <c r="E611" s="76">
        <f>E610</f>
        <v>1800</v>
      </c>
      <c r="F611" s="31"/>
      <c r="G611" s="32"/>
    </row>
    <row r="612" spans="1:83" x14ac:dyDescent="0.25">
      <c r="A612" s="136" t="s">
        <v>519</v>
      </c>
      <c r="B612" s="214" t="s">
        <v>544</v>
      </c>
      <c r="C612" s="24">
        <v>14905588607</v>
      </c>
      <c r="D612" s="10" t="s">
        <v>25</v>
      </c>
      <c r="E612" s="77">
        <v>796</v>
      </c>
      <c r="F612" s="6">
        <v>3241</v>
      </c>
      <c r="G612" s="4" t="s">
        <v>115</v>
      </c>
    </row>
    <row r="613" spans="1:83" x14ac:dyDescent="0.25">
      <c r="A613" s="142"/>
      <c r="B613" s="28" t="s">
        <v>545</v>
      </c>
      <c r="C613" s="126"/>
      <c r="D613" s="30"/>
      <c r="E613" s="76">
        <f>E612</f>
        <v>796</v>
      </c>
      <c r="F613" s="31"/>
      <c r="G613" s="32"/>
    </row>
    <row r="614" spans="1:83" x14ac:dyDescent="0.25">
      <c r="A614" s="136" t="s">
        <v>519</v>
      </c>
      <c r="B614" s="34" t="s">
        <v>468</v>
      </c>
      <c r="C614" s="24">
        <v>62226620908</v>
      </c>
      <c r="D614" s="35" t="s">
        <v>27</v>
      </c>
      <c r="E614" s="144">
        <v>18.05</v>
      </c>
      <c r="F614" s="6">
        <v>3293</v>
      </c>
      <c r="G614" s="4" t="s">
        <v>20</v>
      </c>
    </row>
    <row r="615" spans="1:83" x14ac:dyDescent="0.25">
      <c r="A615" s="142"/>
      <c r="B615" s="28" t="s">
        <v>469</v>
      </c>
      <c r="C615" s="126"/>
      <c r="D615" s="30"/>
      <c r="E615" s="76">
        <f>E614</f>
        <v>18.05</v>
      </c>
      <c r="F615" s="31"/>
      <c r="G615" s="32"/>
    </row>
    <row r="616" spans="1:83" x14ac:dyDescent="0.25">
      <c r="A616" s="136" t="s">
        <v>519</v>
      </c>
      <c r="B616" s="34" t="s">
        <v>546</v>
      </c>
      <c r="C616" s="24">
        <v>32070048891</v>
      </c>
      <c r="D616" s="35" t="s">
        <v>25</v>
      </c>
      <c r="E616" s="75">
        <v>135</v>
      </c>
      <c r="F616" s="6">
        <v>3299</v>
      </c>
      <c r="G616" s="4" t="s">
        <v>136</v>
      </c>
    </row>
    <row r="617" spans="1:83" x14ac:dyDescent="0.25">
      <c r="A617" s="142"/>
      <c r="B617" s="28" t="s">
        <v>547</v>
      </c>
      <c r="C617" s="126"/>
      <c r="D617" s="30"/>
      <c r="E617" s="76">
        <f>E616</f>
        <v>135</v>
      </c>
      <c r="F617" s="31"/>
      <c r="G617" s="32"/>
    </row>
    <row r="618" spans="1:83" x14ac:dyDescent="0.25">
      <c r="A618" s="136" t="s">
        <v>519</v>
      </c>
      <c r="B618" s="214" t="s">
        <v>548</v>
      </c>
      <c r="C618" s="24">
        <v>28825788085</v>
      </c>
      <c r="D618" s="35" t="s">
        <v>550</v>
      </c>
      <c r="E618" s="77">
        <v>1545.75</v>
      </c>
      <c r="F618" s="6">
        <v>4221</v>
      </c>
      <c r="G618" s="4" t="s">
        <v>61</v>
      </c>
    </row>
    <row r="619" spans="1:83" x14ac:dyDescent="0.25">
      <c r="A619" s="142"/>
      <c r="B619" s="28" t="s">
        <v>549</v>
      </c>
      <c r="C619" s="126"/>
      <c r="D619" s="30"/>
      <c r="E619" s="76">
        <f>E618</f>
        <v>1545.75</v>
      </c>
      <c r="F619" s="31"/>
      <c r="G619" s="32"/>
    </row>
    <row r="620" spans="1:83" x14ac:dyDescent="0.25">
      <c r="A620" s="136" t="s">
        <v>519</v>
      </c>
      <c r="B620" s="214" t="s">
        <v>353</v>
      </c>
      <c r="C620" s="24">
        <v>74242216047</v>
      </c>
      <c r="D620" s="35" t="s">
        <v>27</v>
      </c>
      <c r="E620" s="75">
        <v>15853.75</v>
      </c>
      <c r="F620" s="6">
        <v>4221</v>
      </c>
      <c r="G620" s="4" t="s">
        <v>61</v>
      </c>
    </row>
    <row r="621" spans="1:83" x14ac:dyDescent="0.25">
      <c r="A621" s="142"/>
      <c r="B621" s="28" t="s">
        <v>354</v>
      </c>
      <c r="C621" s="126"/>
      <c r="D621" s="30"/>
      <c r="E621" s="76">
        <f>E620</f>
        <v>15853.75</v>
      </c>
      <c r="F621" s="31"/>
      <c r="G621" s="32"/>
    </row>
    <row r="622" spans="1:83" x14ac:dyDescent="0.25">
      <c r="A622" s="136" t="s">
        <v>519</v>
      </c>
      <c r="B622" s="2" t="s">
        <v>566</v>
      </c>
      <c r="C622" s="24">
        <v>29524210204</v>
      </c>
      <c r="D622" s="10" t="s">
        <v>27</v>
      </c>
      <c r="E622" s="77">
        <v>562.5</v>
      </c>
      <c r="F622" s="6">
        <v>4222</v>
      </c>
      <c r="G622" s="4" t="s">
        <v>64</v>
      </c>
    </row>
    <row r="623" spans="1:83" s="5" customFormat="1" x14ac:dyDescent="0.25">
      <c r="A623" s="217" t="s">
        <v>519</v>
      </c>
      <c r="B623" s="2" t="s">
        <v>566</v>
      </c>
      <c r="C623" s="24">
        <v>29524210204</v>
      </c>
      <c r="D623" s="10" t="s">
        <v>27</v>
      </c>
      <c r="E623" s="77">
        <v>90.55</v>
      </c>
      <c r="F623" s="6">
        <v>3231</v>
      </c>
      <c r="G623" s="4" t="s">
        <v>13</v>
      </c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</row>
    <row r="624" spans="1:83" x14ac:dyDescent="0.25">
      <c r="A624" s="142"/>
      <c r="B624" s="28" t="s">
        <v>551</v>
      </c>
      <c r="C624" s="126"/>
      <c r="D624" s="30"/>
      <c r="E624" s="76">
        <f>E622+E623</f>
        <v>653.04999999999995</v>
      </c>
      <c r="F624" s="31"/>
      <c r="G624" s="32"/>
    </row>
    <row r="625" spans="1:83" x14ac:dyDescent="0.25">
      <c r="A625" s="136" t="s">
        <v>519</v>
      </c>
      <c r="B625" s="214" t="s">
        <v>552</v>
      </c>
      <c r="C625" s="24">
        <v>10839679016</v>
      </c>
      <c r="D625" s="10" t="s">
        <v>553</v>
      </c>
      <c r="E625" s="75">
        <v>22.3</v>
      </c>
      <c r="F625" s="6">
        <v>4241</v>
      </c>
      <c r="G625" s="57" t="s">
        <v>431</v>
      </c>
    </row>
    <row r="626" spans="1:83" x14ac:dyDescent="0.25">
      <c r="A626" s="142"/>
      <c r="B626" s="28" t="s">
        <v>554</v>
      </c>
      <c r="C626" s="126"/>
      <c r="D626" s="30"/>
      <c r="E626" s="76">
        <f>E625</f>
        <v>22.3</v>
      </c>
      <c r="F626" s="31"/>
      <c r="G626" s="32"/>
    </row>
    <row r="627" spans="1:83" x14ac:dyDescent="0.25">
      <c r="A627" s="136" t="s">
        <v>519</v>
      </c>
      <c r="B627" s="2" t="s">
        <v>210</v>
      </c>
      <c r="C627" s="24">
        <v>34016189309</v>
      </c>
      <c r="D627" s="10" t="s">
        <v>211</v>
      </c>
      <c r="E627" s="75">
        <v>3.75</v>
      </c>
      <c r="F627" s="6">
        <v>3221</v>
      </c>
      <c r="G627" s="57" t="s">
        <v>9</v>
      </c>
    </row>
    <row r="628" spans="1:83" x14ac:dyDescent="0.25">
      <c r="A628" s="142"/>
      <c r="B628" s="28" t="s">
        <v>212</v>
      </c>
      <c r="C628" s="126"/>
      <c r="D628" s="30"/>
      <c r="E628" s="76">
        <f>E627</f>
        <v>3.75</v>
      </c>
      <c r="F628" s="31"/>
      <c r="G628" s="32"/>
    </row>
    <row r="629" spans="1:83" x14ac:dyDescent="0.25">
      <c r="A629" s="136" t="s">
        <v>519</v>
      </c>
      <c r="B629" s="34" t="s">
        <v>555</v>
      </c>
      <c r="C629" s="24">
        <v>33519855166</v>
      </c>
      <c r="D629" s="35" t="s">
        <v>27</v>
      </c>
      <c r="E629" s="75">
        <v>465.81</v>
      </c>
      <c r="F629" s="6">
        <v>3221</v>
      </c>
      <c r="G629" s="4" t="s">
        <v>9</v>
      </c>
    </row>
    <row r="630" spans="1:83" x14ac:dyDescent="0.25">
      <c r="A630" s="142"/>
      <c r="B630" s="28" t="s">
        <v>556</v>
      </c>
      <c r="C630" s="126"/>
      <c r="D630" s="30"/>
      <c r="E630" s="76">
        <f>E629</f>
        <v>465.81</v>
      </c>
      <c r="F630" s="31"/>
      <c r="G630" s="32"/>
    </row>
    <row r="631" spans="1:83" x14ac:dyDescent="0.25">
      <c r="A631" s="136" t="s">
        <v>519</v>
      </c>
      <c r="B631" s="122" t="s">
        <v>378</v>
      </c>
      <c r="C631" s="24">
        <v>21270210680</v>
      </c>
      <c r="D631" s="10" t="s">
        <v>25</v>
      </c>
      <c r="E631" s="144">
        <v>447.95</v>
      </c>
      <c r="F631" s="6">
        <v>3221</v>
      </c>
      <c r="G631" s="4" t="s">
        <v>9</v>
      </c>
    </row>
    <row r="632" spans="1:83" x14ac:dyDescent="0.25">
      <c r="A632" s="142"/>
      <c r="B632" s="28" t="s">
        <v>379</v>
      </c>
      <c r="C632" s="126"/>
      <c r="D632" s="30"/>
      <c r="E632" s="76">
        <f>E631</f>
        <v>447.95</v>
      </c>
      <c r="F632" s="31"/>
      <c r="G632" s="32"/>
    </row>
    <row r="633" spans="1:83" x14ac:dyDescent="0.25">
      <c r="A633" s="136" t="s">
        <v>519</v>
      </c>
      <c r="B633" s="122" t="s">
        <v>557</v>
      </c>
      <c r="C633" s="24" t="s">
        <v>559</v>
      </c>
      <c r="D633" s="10" t="s">
        <v>25</v>
      </c>
      <c r="E633" s="75">
        <v>413.75</v>
      </c>
      <c r="F633" s="6">
        <v>3232</v>
      </c>
      <c r="G633" s="4" t="s">
        <v>14</v>
      </c>
    </row>
    <row r="634" spans="1:83" x14ac:dyDescent="0.25">
      <c r="A634" s="142"/>
      <c r="B634" s="28" t="s">
        <v>558</v>
      </c>
      <c r="C634" s="126"/>
      <c r="D634" s="30"/>
      <c r="E634" s="76">
        <f>E633</f>
        <v>413.75</v>
      </c>
      <c r="F634" s="31"/>
      <c r="G634" s="32"/>
    </row>
    <row r="635" spans="1:83" x14ac:dyDescent="0.25">
      <c r="A635" s="136" t="s">
        <v>519</v>
      </c>
      <c r="B635" s="46" t="s">
        <v>257</v>
      </c>
      <c r="C635" s="24">
        <v>76120956111</v>
      </c>
      <c r="D635" s="10" t="s">
        <v>25</v>
      </c>
      <c r="E635" s="79">
        <v>200</v>
      </c>
      <c r="F635" s="6">
        <v>3232</v>
      </c>
      <c r="G635" s="4" t="s">
        <v>14</v>
      </c>
    </row>
    <row r="636" spans="1:83" x14ac:dyDescent="0.25">
      <c r="A636" s="142"/>
      <c r="B636" s="28" t="s">
        <v>259</v>
      </c>
      <c r="C636" s="126"/>
      <c r="D636" s="30"/>
      <c r="E636" s="76">
        <f>E635</f>
        <v>200</v>
      </c>
      <c r="F636" s="31"/>
      <c r="G636" s="32"/>
    </row>
    <row r="637" spans="1:83" x14ac:dyDescent="0.25">
      <c r="A637" s="136" t="s">
        <v>519</v>
      </c>
      <c r="B637" s="214" t="s">
        <v>101</v>
      </c>
      <c r="C637" s="178">
        <v>97244287460</v>
      </c>
      <c r="D637" s="10" t="s">
        <v>25</v>
      </c>
      <c r="E637" s="144">
        <v>24.91</v>
      </c>
      <c r="F637" s="6">
        <v>3232</v>
      </c>
      <c r="G637" s="4" t="s">
        <v>14</v>
      </c>
    </row>
    <row r="638" spans="1:83" s="5" customFormat="1" x14ac:dyDescent="0.25">
      <c r="A638" s="217" t="s">
        <v>519</v>
      </c>
      <c r="B638" s="214" t="s">
        <v>101</v>
      </c>
      <c r="C638" s="178">
        <v>97244287460</v>
      </c>
      <c r="D638" s="10" t="s">
        <v>25</v>
      </c>
      <c r="E638" s="144">
        <v>265</v>
      </c>
      <c r="F638" s="6">
        <v>3235</v>
      </c>
      <c r="G638" s="4" t="s">
        <v>17</v>
      </c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</row>
    <row r="639" spans="1:83" x14ac:dyDescent="0.25">
      <c r="A639" s="142"/>
      <c r="B639" s="28" t="s">
        <v>102</v>
      </c>
      <c r="C639" s="126"/>
      <c r="D639" s="30"/>
      <c r="E639" s="76">
        <f>E637+E638</f>
        <v>289.91000000000003</v>
      </c>
      <c r="F639" s="31"/>
      <c r="G639" s="32"/>
    </row>
    <row r="640" spans="1:83" x14ac:dyDescent="0.25">
      <c r="A640" s="136" t="s">
        <v>519</v>
      </c>
      <c r="B640" s="214" t="s">
        <v>225</v>
      </c>
      <c r="C640" s="24">
        <v>14740285506</v>
      </c>
      <c r="D640" s="10" t="s">
        <v>25</v>
      </c>
      <c r="E640" s="144">
        <v>1152.0899999999999</v>
      </c>
      <c r="F640" s="6">
        <v>3232</v>
      </c>
      <c r="G640" s="4" t="s">
        <v>14</v>
      </c>
    </row>
    <row r="641" spans="1:7" x14ac:dyDescent="0.25">
      <c r="A641" s="142"/>
      <c r="B641" s="28" t="s">
        <v>226</v>
      </c>
      <c r="C641" s="126"/>
      <c r="D641" s="30"/>
      <c r="E641" s="76">
        <f>E640</f>
        <v>1152.0899999999999</v>
      </c>
      <c r="F641" s="31"/>
      <c r="G641" s="32"/>
    </row>
    <row r="642" spans="1:7" x14ac:dyDescent="0.25">
      <c r="A642" s="136" t="s">
        <v>519</v>
      </c>
      <c r="B642" s="46" t="s">
        <v>434</v>
      </c>
      <c r="C642" s="24">
        <v>42961482220</v>
      </c>
      <c r="D642" s="10" t="s">
        <v>27</v>
      </c>
      <c r="E642" s="79">
        <v>311</v>
      </c>
      <c r="F642" s="6">
        <v>3233</v>
      </c>
      <c r="G642" s="4" t="s">
        <v>15</v>
      </c>
    </row>
    <row r="643" spans="1:7" x14ac:dyDescent="0.25">
      <c r="A643" s="142"/>
      <c r="B643" s="28" t="s">
        <v>435</v>
      </c>
      <c r="C643" s="173"/>
      <c r="D643" s="44"/>
      <c r="E643" s="80">
        <f>E642</f>
        <v>311</v>
      </c>
      <c r="F643" s="45"/>
      <c r="G643" s="56"/>
    </row>
    <row r="644" spans="1:7" x14ac:dyDescent="0.25">
      <c r="A644" s="210" t="s">
        <v>519</v>
      </c>
      <c r="B644" s="46" t="s">
        <v>560</v>
      </c>
      <c r="C644" s="24">
        <v>60985817812</v>
      </c>
      <c r="D644" s="10" t="s">
        <v>25</v>
      </c>
      <c r="E644" s="79">
        <v>93.75</v>
      </c>
      <c r="F644" s="6">
        <v>3237</v>
      </c>
      <c r="G644" s="4" t="s">
        <v>51</v>
      </c>
    </row>
    <row r="645" spans="1:7" x14ac:dyDescent="0.25">
      <c r="A645" s="142"/>
      <c r="B645" s="42" t="s">
        <v>561</v>
      </c>
      <c r="C645" s="173"/>
      <c r="D645" s="44"/>
      <c r="E645" s="80">
        <f>E644</f>
        <v>93.75</v>
      </c>
      <c r="F645" s="45"/>
      <c r="G645" s="56"/>
    </row>
    <row r="646" spans="1:7" x14ac:dyDescent="0.25">
      <c r="A646" s="210" t="s">
        <v>519</v>
      </c>
      <c r="B646" s="34" t="s">
        <v>253</v>
      </c>
      <c r="C646" s="33">
        <v>67028344067</v>
      </c>
      <c r="D646" s="35" t="s">
        <v>50</v>
      </c>
      <c r="E646" s="75">
        <v>1252.75</v>
      </c>
      <c r="F646" s="61">
        <v>3239</v>
      </c>
      <c r="G646" s="4" t="s">
        <v>19</v>
      </c>
    </row>
    <row r="647" spans="1:7" x14ac:dyDescent="0.25">
      <c r="A647" s="216"/>
      <c r="B647" s="28" t="s">
        <v>254</v>
      </c>
      <c r="C647" s="126"/>
      <c r="D647" s="30"/>
      <c r="E647" s="76">
        <f>E646</f>
        <v>1252.75</v>
      </c>
      <c r="F647" s="29"/>
      <c r="G647" s="32"/>
    </row>
    <row r="648" spans="1:7" x14ac:dyDescent="0.25">
      <c r="A648" s="210" t="s">
        <v>519</v>
      </c>
      <c r="B648" s="46" t="s">
        <v>243</v>
      </c>
      <c r="C648" s="33" t="s">
        <v>90</v>
      </c>
      <c r="D648" s="48" t="s">
        <v>25</v>
      </c>
      <c r="E648" s="79">
        <v>161.29</v>
      </c>
      <c r="F648" s="61">
        <v>3239</v>
      </c>
      <c r="G648" s="4" t="s">
        <v>19</v>
      </c>
    </row>
    <row r="649" spans="1:7" x14ac:dyDescent="0.25">
      <c r="A649" s="142"/>
      <c r="B649" s="42" t="s">
        <v>244</v>
      </c>
      <c r="C649" s="173"/>
      <c r="D649" s="44"/>
      <c r="E649" s="80">
        <f>E648</f>
        <v>161.29</v>
      </c>
      <c r="F649" s="43"/>
      <c r="G649" s="56"/>
    </row>
    <row r="650" spans="1:7" x14ac:dyDescent="0.25">
      <c r="A650" s="136" t="s">
        <v>519</v>
      </c>
      <c r="B650" s="46" t="s">
        <v>88</v>
      </c>
      <c r="C650" s="99">
        <v>44537034108</v>
      </c>
      <c r="D650" s="48" t="s">
        <v>25</v>
      </c>
      <c r="E650" s="79">
        <v>2227.5</v>
      </c>
      <c r="F650" s="61">
        <v>3239</v>
      </c>
      <c r="G650" s="4" t="s">
        <v>19</v>
      </c>
    </row>
    <row r="651" spans="1:7" x14ac:dyDescent="0.25">
      <c r="A651" s="142"/>
      <c r="B651" s="42" t="s">
        <v>89</v>
      </c>
      <c r="C651" s="173"/>
      <c r="D651" s="44"/>
      <c r="E651" s="80">
        <f>E650</f>
        <v>2227.5</v>
      </c>
      <c r="F651" s="43"/>
      <c r="G651" s="56"/>
    </row>
    <row r="652" spans="1:7" x14ac:dyDescent="0.25">
      <c r="A652" s="136" t="s">
        <v>519</v>
      </c>
      <c r="B652" s="46" t="s">
        <v>564</v>
      </c>
      <c r="C652" s="99">
        <v>88726853441</v>
      </c>
      <c r="D652" s="48" t="s">
        <v>25</v>
      </c>
      <c r="E652" s="79">
        <v>31.25</v>
      </c>
      <c r="F652" s="61">
        <v>3239</v>
      </c>
      <c r="G652" s="4" t="s">
        <v>19</v>
      </c>
    </row>
    <row r="653" spans="1:7" x14ac:dyDescent="0.25">
      <c r="A653" s="142"/>
      <c r="B653" s="42" t="s">
        <v>565</v>
      </c>
      <c r="C653" s="173"/>
      <c r="D653" s="44"/>
      <c r="E653" s="80">
        <f>E652</f>
        <v>31.25</v>
      </c>
      <c r="F653" s="43"/>
      <c r="G653" s="56"/>
    </row>
    <row r="654" spans="1:7" x14ac:dyDescent="0.25">
      <c r="A654" s="136" t="s">
        <v>519</v>
      </c>
      <c r="B654" s="34" t="s">
        <v>396</v>
      </c>
      <c r="C654" s="24" t="s">
        <v>393</v>
      </c>
      <c r="D654" s="24" t="s">
        <v>395</v>
      </c>
      <c r="E654" s="75">
        <v>1542.15</v>
      </c>
      <c r="F654" s="47">
        <v>3213</v>
      </c>
      <c r="G654" s="90" t="s">
        <v>24</v>
      </c>
    </row>
    <row r="655" spans="1:7" x14ac:dyDescent="0.25">
      <c r="A655" s="142"/>
      <c r="B655" s="42" t="s">
        <v>123</v>
      </c>
      <c r="C655" s="173"/>
      <c r="D655" s="44"/>
      <c r="E655" s="80">
        <f>E654</f>
        <v>1542.15</v>
      </c>
      <c r="F655" s="43"/>
      <c r="G655" s="56"/>
    </row>
    <row r="656" spans="1:7" x14ac:dyDescent="0.25">
      <c r="A656" s="136" t="s">
        <v>519</v>
      </c>
      <c r="B656" s="2" t="s">
        <v>568</v>
      </c>
      <c r="C656" s="33" t="s">
        <v>569</v>
      </c>
      <c r="D656" s="35" t="s">
        <v>567</v>
      </c>
      <c r="E656" s="75">
        <v>1000</v>
      </c>
      <c r="F656" s="47">
        <v>3213</v>
      </c>
      <c r="G656" s="90" t="s">
        <v>24</v>
      </c>
    </row>
    <row r="657" spans="1:83" x14ac:dyDescent="0.25">
      <c r="A657" s="142"/>
      <c r="B657" s="28" t="s">
        <v>570</v>
      </c>
      <c r="C657" s="126"/>
      <c r="D657" s="30"/>
      <c r="E657" s="76">
        <f>E656</f>
        <v>1000</v>
      </c>
      <c r="F657" s="29"/>
      <c r="G657" s="32"/>
    </row>
    <row r="658" spans="1:83" x14ac:dyDescent="0.25">
      <c r="A658" s="136" t="s">
        <v>519</v>
      </c>
      <c r="B658" s="34" t="s">
        <v>116</v>
      </c>
      <c r="C658" s="33">
        <v>52508873833</v>
      </c>
      <c r="D658" s="35" t="s">
        <v>25</v>
      </c>
      <c r="E658" s="75">
        <f>198.66+11</f>
        <v>209.66</v>
      </c>
      <c r="F658" s="61">
        <v>3431</v>
      </c>
      <c r="G658" s="64" t="s">
        <v>23</v>
      </c>
    </row>
    <row r="659" spans="1:83" x14ac:dyDescent="0.25">
      <c r="A659" s="209"/>
      <c r="B659" s="212" t="s">
        <v>117</v>
      </c>
      <c r="C659" s="206"/>
      <c r="D659" s="207"/>
      <c r="E659" s="76">
        <f>E658</f>
        <v>209.66</v>
      </c>
      <c r="F659" s="29"/>
      <c r="G659" s="208"/>
    </row>
    <row r="660" spans="1:83" s="5" customFormat="1" x14ac:dyDescent="0.25">
      <c r="A660" s="210" t="s">
        <v>519</v>
      </c>
      <c r="B660" s="34" t="s">
        <v>129</v>
      </c>
      <c r="C660" s="218" t="s">
        <v>122</v>
      </c>
      <c r="D660" s="35" t="s">
        <v>27</v>
      </c>
      <c r="E660" s="75">
        <v>109.5</v>
      </c>
      <c r="F660" s="47">
        <v>3213</v>
      </c>
      <c r="G660" s="90" t="s">
        <v>24</v>
      </c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</row>
    <row r="661" spans="1:83" x14ac:dyDescent="0.25">
      <c r="A661" s="210" t="s">
        <v>519</v>
      </c>
      <c r="B661" s="34" t="s">
        <v>129</v>
      </c>
      <c r="C661" s="33" t="s">
        <v>122</v>
      </c>
      <c r="D661" s="35" t="s">
        <v>27</v>
      </c>
      <c r="E661" s="75">
        <v>672</v>
      </c>
      <c r="F661" s="61">
        <v>3295</v>
      </c>
      <c r="G661" s="90" t="s">
        <v>21</v>
      </c>
    </row>
    <row r="662" spans="1:83" x14ac:dyDescent="0.25">
      <c r="A662" s="211"/>
      <c r="B662" s="212" t="s">
        <v>131</v>
      </c>
      <c r="C662" s="206"/>
      <c r="D662" s="207"/>
      <c r="E662" s="76">
        <f>E661+E660</f>
        <v>781.5</v>
      </c>
      <c r="F662" s="29"/>
      <c r="G662" s="32"/>
    </row>
    <row r="663" spans="1:83" x14ac:dyDescent="0.25">
      <c r="A663" s="210" t="s">
        <v>519</v>
      </c>
      <c r="B663" s="34" t="s">
        <v>573</v>
      </c>
      <c r="C663" s="33" t="s">
        <v>122</v>
      </c>
      <c r="D663" s="35" t="s">
        <v>571</v>
      </c>
      <c r="E663" s="75">
        <v>620</v>
      </c>
      <c r="F663" s="47">
        <v>3213</v>
      </c>
      <c r="G663" s="90" t="s">
        <v>24</v>
      </c>
    </row>
    <row r="664" spans="1:83" x14ac:dyDescent="0.25">
      <c r="A664" s="211"/>
      <c r="B664" s="212" t="s">
        <v>572</v>
      </c>
      <c r="C664" s="206"/>
      <c r="D664" s="207"/>
      <c r="E664" s="76">
        <f>E663</f>
        <v>620</v>
      </c>
      <c r="F664" s="29"/>
      <c r="G664" s="32"/>
    </row>
    <row r="665" spans="1:83" x14ac:dyDescent="0.25">
      <c r="A665" s="210" t="s">
        <v>519</v>
      </c>
      <c r="B665" s="34" t="s">
        <v>574</v>
      </c>
      <c r="C665" s="33" t="s">
        <v>122</v>
      </c>
      <c r="D665" s="35" t="s">
        <v>498</v>
      </c>
      <c r="E665" s="75">
        <v>139.57</v>
      </c>
      <c r="F665" s="6">
        <v>3293</v>
      </c>
      <c r="G665" s="4" t="s">
        <v>20</v>
      </c>
    </row>
    <row r="666" spans="1:83" x14ac:dyDescent="0.25">
      <c r="A666" s="211"/>
      <c r="B666" s="212" t="s">
        <v>575</v>
      </c>
      <c r="C666" s="206"/>
      <c r="D666" s="207"/>
      <c r="E666" s="76">
        <f>E665</f>
        <v>139.57</v>
      </c>
      <c r="F666" s="29"/>
      <c r="G666" s="32"/>
    </row>
    <row r="667" spans="1:83" x14ac:dyDescent="0.25">
      <c r="A667" s="210" t="s">
        <v>519</v>
      </c>
      <c r="B667" s="34" t="s">
        <v>576</v>
      </c>
      <c r="C667" s="33" t="s">
        <v>122</v>
      </c>
      <c r="D667" s="35" t="s">
        <v>577</v>
      </c>
      <c r="E667" s="75">
        <v>89.99</v>
      </c>
      <c r="F667" s="61">
        <v>3211</v>
      </c>
      <c r="G667" s="64" t="s">
        <v>37</v>
      </c>
    </row>
    <row r="668" spans="1:83" x14ac:dyDescent="0.25">
      <c r="A668" s="211"/>
      <c r="B668" s="212" t="s">
        <v>578</v>
      </c>
      <c r="C668" s="206"/>
      <c r="D668" s="207"/>
      <c r="E668" s="76">
        <f>E667</f>
        <v>89.99</v>
      </c>
      <c r="F668" s="29"/>
      <c r="G668" s="32"/>
    </row>
    <row r="669" spans="1:83" ht="31.5" customHeight="1" thickBot="1" x14ac:dyDescent="0.3">
      <c r="A669" s="139"/>
      <c r="B669" s="286" t="s">
        <v>518</v>
      </c>
      <c r="C669" s="287"/>
      <c r="D669" s="287"/>
      <c r="E669" s="168">
        <f>E573+E575+E577+E579+E581+E583+E585+E587+E589+E591+E593+E595+E597+E599+E601+E603+E605+E607+E609+E611+E613+E615+E617+E619+E621+E624+E626+E628+E630+E632+E634+E636+E639+E641+E643+E645+E647+E649+E651+E653+E655+E657+E659+E662+E664+E666+E668</f>
        <v>44927.340000000004</v>
      </c>
      <c r="F669" s="169"/>
      <c r="G669" s="204"/>
    </row>
    <row r="670" spans="1:83" ht="15.75" thickTop="1" x14ac:dyDescent="0.25">
      <c r="A670" s="138" t="s">
        <v>580</v>
      </c>
      <c r="B670" s="165" t="s">
        <v>611</v>
      </c>
      <c r="C670" s="24">
        <v>64835483360</v>
      </c>
      <c r="D670" s="35" t="s">
        <v>27</v>
      </c>
      <c r="E670" s="70">
        <v>560</v>
      </c>
      <c r="F670" s="167">
        <v>3213</v>
      </c>
      <c r="G670" s="90" t="s">
        <v>24</v>
      </c>
    </row>
    <row r="671" spans="1:83" x14ac:dyDescent="0.25">
      <c r="A671" s="142"/>
      <c r="B671" s="116" t="s">
        <v>612</v>
      </c>
      <c r="C671" s="176"/>
      <c r="D671" s="14"/>
      <c r="E671" s="69">
        <f>SUM(E670)</f>
        <v>560</v>
      </c>
      <c r="F671" s="15"/>
      <c r="G671" s="16"/>
    </row>
    <row r="672" spans="1:83" x14ac:dyDescent="0.25">
      <c r="A672" s="136" t="s">
        <v>580</v>
      </c>
      <c r="B672" s="41" t="s">
        <v>613</v>
      </c>
      <c r="C672" s="24">
        <v>42474114531</v>
      </c>
      <c r="D672" s="24" t="s">
        <v>372</v>
      </c>
      <c r="E672" s="70">
        <v>796.88</v>
      </c>
      <c r="F672" s="3">
        <v>3213</v>
      </c>
      <c r="G672" s="4" t="s">
        <v>24</v>
      </c>
    </row>
    <row r="673" spans="1:9" x14ac:dyDescent="0.25">
      <c r="A673" s="142"/>
      <c r="B673" s="116" t="s">
        <v>614</v>
      </c>
      <c r="C673" s="176"/>
      <c r="D673" s="14"/>
      <c r="E673" s="69">
        <f>SUM(E672)</f>
        <v>796.88</v>
      </c>
      <c r="F673" s="15"/>
      <c r="G673" s="16"/>
    </row>
    <row r="674" spans="1:9" x14ac:dyDescent="0.25">
      <c r="A674" s="136" t="s">
        <v>580</v>
      </c>
      <c r="B674" s="41" t="s">
        <v>213</v>
      </c>
      <c r="C674" s="24">
        <v>35157069592</v>
      </c>
      <c r="D674" s="10" t="s">
        <v>35</v>
      </c>
      <c r="E674" s="70">
        <v>682.17</v>
      </c>
      <c r="F674" s="3">
        <v>3221</v>
      </c>
      <c r="G674" s="57" t="s">
        <v>9</v>
      </c>
    </row>
    <row r="675" spans="1:9" x14ac:dyDescent="0.25">
      <c r="A675" s="142"/>
      <c r="B675" s="39" t="s">
        <v>46</v>
      </c>
      <c r="C675" s="176"/>
      <c r="D675" s="13"/>
      <c r="E675" s="72">
        <f>SUM(E674)</f>
        <v>682.17</v>
      </c>
      <c r="F675" s="15"/>
      <c r="G675" s="16"/>
    </row>
    <row r="676" spans="1:9" x14ac:dyDescent="0.25">
      <c r="A676" s="136" t="s">
        <v>580</v>
      </c>
      <c r="B676" s="41" t="s">
        <v>218</v>
      </c>
      <c r="C676" s="24">
        <v>58843087891</v>
      </c>
      <c r="D676" s="35" t="s">
        <v>27</v>
      </c>
      <c r="E676" s="117">
        <v>1764.2</v>
      </c>
      <c r="F676" s="3">
        <v>3221</v>
      </c>
      <c r="G676" s="57" t="s">
        <v>9</v>
      </c>
    </row>
    <row r="677" spans="1:9" x14ac:dyDescent="0.25">
      <c r="A677" s="142"/>
      <c r="B677" s="28" t="s">
        <v>219</v>
      </c>
      <c r="C677" s="176"/>
      <c r="D677" s="21"/>
      <c r="E677" s="76">
        <f>E676</f>
        <v>1764.2</v>
      </c>
      <c r="F677" s="22"/>
      <c r="G677" s="23"/>
    </row>
    <row r="678" spans="1:9" x14ac:dyDescent="0.25">
      <c r="A678" s="136" t="s">
        <v>580</v>
      </c>
      <c r="B678" s="41" t="s">
        <v>129</v>
      </c>
      <c r="C678" s="24" t="s">
        <v>122</v>
      </c>
      <c r="D678" s="35" t="s">
        <v>27</v>
      </c>
      <c r="E678" s="75">
        <v>665</v>
      </c>
      <c r="F678" s="3">
        <v>3221</v>
      </c>
      <c r="G678" s="57" t="s">
        <v>9</v>
      </c>
    </row>
    <row r="679" spans="1:9" s="5" customFormat="1" x14ac:dyDescent="0.25">
      <c r="A679" s="217" t="s">
        <v>580</v>
      </c>
      <c r="B679" s="41" t="s">
        <v>129</v>
      </c>
      <c r="C679" s="24" t="s">
        <v>122</v>
      </c>
      <c r="D679" s="35" t="s">
        <v>27</v>
      </c>
      <c r="E679" s="75">
        <v>672</v>
      </c>
      <c r="F679" s="6">
        <v>3295</v>
      </c>
      <c r="G679" s="90" t="s">
        <v>21</v>
      </c>
      <c r="H679"/>
      <c r="I679"/>
    </row>
    <row r="680" spans="1:9" x14ac:dyDescent="0.25">
      <c r="A680" s="142"/>
      <c r="B680" s="39" t="s">
        <v>131</v>
      </c>
      <c r="C680" s="176"/>
      <c r="D680" s="21"/>
      <c r="E680" s="76">
        <f>SUM(E678:E679)</f>
        <v>1337</v>
      </c>
      <c r="F680" s="22"/>
      <c r="G680" s="23"/>
    </row>
    <row r="681" spans="1:9" x14ac:dyDescent="0.25">
      <c r="A681" s="136" t="s">
        <v>580</v>
      </c>
      <c r="B681" s="214" t="s">
        <v>279</v>
      </c>
      <c r="C681" s="24">
        <v>63073332380</v>
      </c>
      <c r="D681" s="35" t="s">
        <v>27</v>
      </c>
      <c r="E681" s="77">
        <f>3532.33+66.3</f>
        <v>3598.63</v>
      </c>
      <c r="F681" s="3">
        <v>3223</v>
      </c>
      <c r="G681" s="57" t="s">
        <v>10</v>
      </c>
    </row>
    <row r="682" spans="1:9" x14ac:dyDescent="0.25">
      <c r="A682" s="142"/>
      <c r="B682" s="28" t="s">
        <v>280</v>
      </c>
      <c r="C682" s="126"/>
      <c r="D682" s="29"/>
      <c r="E682" s="76">
        <f>SUM(E681)</f>
        <v>3598.63</v>
      </c>
      <c r="F682" s="31"/>
      <c r="G682" s="32"/>
    </row>
    <row r="683" spans="1:9" x14ac:dyDescent="0.25">
      <c r="A683" s="136" t="s">
        <v>580</v>
      </c>
      <c r="B683" s="34" t="s">
        <v>300</v>
      </c>
      <c r="C683" s="24">
        <v>41549301551</v>
      </c>
      <c r="D683" s="24" t="s">
        <v>25</v>
      </c>
      <c r="E683" s="75">
        <v>120.38</v>
      </c>
      <c r="F683" s="3">
        <v>3224</v>
      </c>
      <c r="G683" s="4" t="s">
        <v>11</v>
      </c>
    </row>
    <row r="684" spans="1:9" s="5" customFormat="1" x14ac:dyDescent="0.25">
      <c r="A684" s="136" t="s">
        <v>580</v>
      </c>
      <c r="B684" s="34" t="s">
        <v>300</v>
      </c>
      <c r="C684" s="24">
        <v>41549301551</v>
      </c>
      <c r="D684" s="24" t="s">
        <v>25</v>
      </c>
      <c r="E684" s="75">
        <v>220</v>
      </c>
      <c r="F684" s="6">
        <v>3232</v>
      </c>
      <c r="G684" s="4" t="s">
        <v>14</v>
      </c>
      <c r="H684"/>
      <c r="I684"/>
    </row>
    <row r="685" spans="1:9" x14ac:dyDescent="0.25">
      <c r="A685" s="136"/>
      <c r="B685" s="28" t="s">
        <v>301</v>
      </c>
      <c r="C685" s="126"/>
      <c r="D685" s="126"/>
      <c r="E685" s="76">
        <f>SUM(E683:E684)</f>
        <v>340.38</v>
      </c>
      <c r="F685" s="31"/>
      <c r="G685" s="32"/>
    </row>
    <row r="686" spans="1:9" x14ac:dyDescent="0.25">
      <c r="A686" s="136" t="s">
        <v>580</v>
      </c>
      <c r="B686" s="214" t="s">
        <v>347</v>
      </c>
      <c r="C686" s="24">
        <v>87311810356</v>
      </c>
      <c r="D686" s="35" t="s">
        <v>27</v>
      </c>
      <c r="E686" s="77">
        <v>119.24</v>
      </c>
      <c r="F686" s="6">
        <v>3231</v>
      </c>
      <c r="G686" s="4" t="s">
        <v>13</v>
      </c>
    </row>
    <row r="687" spans="1:9" x14ac:dyDescent="0.25">
      <c r="A687" s="142"/>
      <c r="B687" s="28" t="s">
        <v>272</v>
      </c>
      <c r="C687" s="126"/>
      <c r="D687" s="30"/>
      <c r="E687" s="76">
        <f>SUM(E686)</f>
        <v>119.24</v>
      </c>
      <c r="F687" s="31"/>
      <c r="G687" s="32"/>
    </row>
    <row r="688" spans="1:9" x14ac:dyDescent="0.25">
      <c r="A688" s="136" t="s">
        <v>580</v>
      </c>
      <c r="B688" s="214" t="s">
        <v>421</v>
      </c>
      <c r="C688" s="24">
        <v>95263983283</v>
      </c>
      <c r="D688" s="10" t="s">
        <v>35</v>
      </c>
      <c r="E688" s="77">
        <v>324</v>
      </c>
      <c r="F688" s="6">
        <v>3231</v>
      </c>
      <c r="G688" s="4" t="s">
        <v>13</v>
      </c>
    </row>
    <row r="689" spans="1:7" x14ac:dyDescent="0.25">
      <c r="A689" s="142"/>
      <c r="B689" s="28" t="s">
        <v>422</v>
      </c>
      <c r="C689" s="176"/>
      <c r="D689" s="13"/>
      <c r="E689" s="76">
        <f>SUM(E688)</f>
        <v>324</v>
      </c>
      <c r="F689" s="22"/>
      <c r="G689" s="23"/>
    </row>
    <row r="690" spans="1:7" x14ac:dyDescent="0.25">
      <c r="A690" s="136" t="s">
        <v>580</v>
      </c>
      <c r="B690" s="2" t="s">
        <v>262</v>
      </c>
      <c r="C690" s="24">
        <v>81793146560</v>
      </c>
      <c r="D690" s="35" t="s">
        <v>27</v>
      </c>
      <c r="E690" s="77">
        <f>13.28+218.59</f>
        <v>231.87</v>
      </c>
      <c r="F690" s="6">
        <v>3231</v>
      </c>
      <c r="G690" s="4" t="s">
        <v>13</v>
      </c>
    </row>
    <row r="691" spans="1:7" x14ac:dyDescent="0.25">
      <c r="A691" s="142"/>
      <c r="B691" s="28" t="s">
        <v>263</v>
      </c>
      <c r="C691" s="126"/>
      <c r="D691" s="30"/>
      <c r="E691" s="76">
        <f>SUM(E690)</f>
        <v>231.87</v>
      </c>
      <c r="F691" s="31"/>
      <c r="G691" s="32"/>
    </row>
    <row r="692" spans="1:7" x14ac:dyDescent="0.25">
      <c r="A692" s="136" t="s">
        <v>580</v>
      </c>
      <c r="B692" s="2" t="s">
        <v>128</v>
      </c>
      <c r="C692" s="99">
        <v>64546066176</v>
      </c>
      <c r="D692" s="35" t="s">
        <v>27</v>
      </c>
      <c r="E692" s="77">
        <v>260</v>
      </c>
      <c r="F692" s="6">
        <v>3233</v>
      </c>
      <c r="G692" s="4" t="s">
        <v>15</v>
      </c>
    </row>
    <row r="693" spans="1:7" x14ac:dyDescent="0.25">
      <c r="A693" s="142"/>
      <c r="B693" s="28" t="s">
        <v>111</v>
      </c>
      <c r="C693" s="176"/>
      <c r="D693" s="13"/>
      <c r="E693" s="76">
        <f>SUM(E692)</f>
        <v>260</v>
      </c>
      <c r="F693" s="31"/>
      <c r="G693" s="32"/>
    </row>
    <row r="694" spans="1:7" x14ac:dyDescent="0.25">
      <c r="A694" s="136" t="s">
        <v>580</v>
      </c>
      <c r="B694" s="2" t="s">
        <v>260</v>
      </c>
      <c r="C694" s="99">
        <v>38812451417</v>
      </c>
      <c r="D694" s="10" t="s">
        <v>25</v>
      </c>
      <c r="E694" s="77">
        <v>402.81</v>
      </c>
      <c r="F694" s="6">
        <v>3234</v>
      </c>
      <c r="G694" s="4" t="s">
        <v>16</v>
      </c>
    </row>
    <row r="695" spans="1:7" x14ac:dyDescent="0.25">
      <c r="A695" s="142"/>
      <c r="B695" s="28" t="s">
        <v>261</v>
      </c>
      <c r="C695" s="126"/>
      <c r="D695" s="30"/>
      <c r="E695" s="76">
        <f>SUM(E694)</f>
        <v>402.81</v>
      </c>
      <c r="F695" s="31"/>
      <c r="G695" s="32"/>
    </row>
    <row r="696" spans="1:7" x14ac:dyDescent="0.25">
      <c r="A696" s="136" t="s">
        <v>580</v>
      </c>
      <c r="B696" s="2" t="s">
        <v>303</v>
      </c>
      <c r="C696" s="24">
        <v>29845096215</v>
      </c>
      <c r="D696" s="10" t="s">
        <v>25</v>
      </c>
      <c r="E696" s="77">
        <v>532.59</v>
      </c>
      <c r="F696" s="6">
        <v>3234</v>
      </c>
      <c r="G696" s="4" t="s">
        <v>16</v>
      </c>
    </row>
    <row r="697" spans="1:7" x14ac:dyDescent="0.25">
      <c r="A697" s="142"/>
      <c r="B697" s="28" t="s">
        <v>96</v>
      </c>
      <c r="C697" s="126"/>
      <c r="D697" s="30"/>
      <c r="E697" s="76">
        <f>SUM(E696)</f>
        <v>532.59</v>
      </c>
      <c r="F697" s="31"/>
      <c r="G697" s="32"/>
    </row>
    <row r="698" spans="1:7" x14ac:dyDescent="0.25">
      <c r="A698" s="136" t="s">
        <v>580</v>
      </c>
      <c r="B698" s="34" t="s">
        <v>248</v>
      </c>
      <c r="C698" s="24" t="s">
        <v>249</v>
      </c>
      <c r="D698" s="35" t="s">
        <v>25</v>
      </c>
      <c r="E698" s="144">
        <v>248.85</v>
      </c>
      <c r="F698" s="6">
        <v>3234</v>
      </c>
      <c r="G698" s="4" t="s">
        <v>16</v>
      </c>
    </row>
    <row r="699" spans="1:7" x14ac:dyDescent="0.25">
      <c r="A699" s="142"/>
      <c r="B699" s="28" t="s">
        <v>250</v>
      </c>
      <c r="C699" s="126"/>
      <c r="D699" s="30"/>
      <c r="E699" s="76">
        <f>SUM(E698)</f>
        <v>248.85</v>
      </c>
      <c r="F699" s="31"/>
      <c r="G699" s="32"/>
    </row>
    <row r="700" spans="1:7" x14ac:dyDescent="0.25">
      <c r="A700" s="136" t="s">
        <v>580</v>
      </c>
      <c r="B700" s="214" t="s">
        <v>233</v>
      </c>
      <c r="C700" s="24">
        <v>12492147815</v>
      </c>
      <c r="D700" s="35" t="s">
        <v>25</v>
      </c>
      <c r="E700" s="77">
        <v>66.05</v>
      </c>
      <c r="F700" s="6">
        <v>3235</v>
      </c>
      <c r="G700" s="4" t="s">
        <v>17</v>
      </c>
    </row>
    <row r="701" spans="1:7" x14ac:dyDescent="0.25">
      <c r="A701" s="135"/>
      <c r="B701" s="28" t="s">
        <v>234</v>
      </c>
      <c r="C701" s="126"/>
      <c r="D701" s="30"/>
      <c r="E701" s="76">
        <f>SUM(E700)</f>
        <v>66.05</v>
      </c>
      <c r="F701" s="31"/>
      <c r="G701" s="32"/>
    </row>
    <row r="702" spans="1:7" x14ac:dyDescent="0.25">
      <c r="A702" s="136" t="s">
        <v>580</v>
      </c>
      <c r="B702" s="214" t="s">
        <v>615</v>
      </c>
      <c r="C702" s="24">
        <v>48029320218</v>
      </c>
      <c r="D702" s="35" t="s">
        <v>27</v>
      </c>
      <c r="E702" s="77">
        <v>4389</v>
      </c>
      <c r="F702" s="6">
        <v>3235</v>
      </c>
      <c r="G702" s="4" t="s">
        <v>17</v>
      </c>
    </row>
    <row r="703" spans="1:7" x14ac:dyDescent="0.25">
      <c r="A703" s="142"/>
      <c r="B703" s="28" t="s">
        <v>616</v>
      </c>
      <c r="C703" s="126"/>
      <c r="D703" s="30"/>
      <c r="E703" s="76">
        <f>SUM(E702)</f>
        <v>4389</v>
      </c>
      <c r="F703" s="31"/>
      <c r="G703" s="32"/>
    </row>
    <row r="704" spans="1:7" x14ac:dyDescent="0.25">
      <c r="A704" s="136" t="s">
        <v>580</v>
      </c>
      <c r="B704" s="2" t="s">
        <v>52</v>
      </c>
      <c r="C704" s="24">
        <v>25975412650</v>
      </c>
      <c r="D704" s="35" t="s">
        <v>25</v>
      </c>
      <c r="E704" s="144">
        <v>454.35</v>
      </c>
      <c r="F704" s="6">
        <v>3237</v>
      </c>
      <c r="G704" s="4" t="s">
        <v>51</v>
      </c>
    </row>
    <row r="705" spans="1:7" x14ac:dyDescent="0.25">
      <c r="A705" s="142"/>
      <c r="B705" s="28" t="s">
        <v>53</v>
      </c>
      <c r="C705" s="126"/>
      <c r="D705" s="30"/>
      <c r="E705" s="76">
        <f>SUM(E704)</f>
        <v>454.35</v>
      </c>
      <c r="F705" s="31"/>
      <c r="G705" s="32"/>
    </row>
    <row r="706" spans="1:7" x14ac:dyDescent="0.25">
      <c r="A706" s="136" t="s">
        <v>580</v>
      </c>
      <c r="B706" s="2" t="s">
        <v>273</v>
      </c>
      <c r="C706" s="178">
        <v>85821130368</v>
      </c>
      <c r="D706" s="35" t="s">
        <v>27</v>
      </c>
      <c r="E706" s="75">
        <v>2.41</v>
      </c>
      <c r="F706" s="6">
        <v>3238</v>
      </c>
      <c r="G706" s="4" t="s">
        <v>18</v>
      </c>
    </row>
    <row r="707" spans="1:7" x14ac:dyDescent="0.25">
      <c r="A707" s="142"/>
      <c r="B707" s="28" t="s">
        <v>363</v>
      </c>
      <c r="C707" s="176"/>
      <c r="D707" s="13"/>
      <c r="E707" s="76">
        <f>SUM(E706)</f>
        <v>2.41</v>
      </c>
      <c r="F707" s="22"/>
      <c r="G707" s="23"/>
    </row>
    <row r="708" spans="1:7" x14ac:dyDescent="0.25">
      <c r="A708" s="136" t="s">
        <v>580</v>
      </c>
      <c r="B708" s="214" t="s">
        <v>360</v>
      </c>
      <c r="C708" s="178">
        <v>50063679828</v>
      </c>
      <c r="D708" s="35" t="s">
        <v>27</v>
      </c>
      <c r="E708" s="77">
        <v>1771.53</v>
      </c>
      <c r="F708" s="6">
        <v>3238</v>
      </c>
      <c r="G708" s="4" t="s">
        <v>18</v>
      </c>
    </row>
    <row r="709" spans="1:7" x14ac:dyDescent="0.25">
      <c r="A709" s="142"/>
      <c r="B709" s="28" t="s">
        <v>427</v>
      </c>
      <c r="C709" s="126"/>
      <c r="D709" s="30"/>
      <c r="E709" s="229">
        <f>SUM(E708)</f>
        <v>1771.53</v>
      </c>
      <c r="F709" s="31"/>
      <c r="G709" s="32"/>
    </row>
    <row r="710" spans="1:7" x14ac:dyDescent="0.25">
      <c r="A710" s="136" t="s">
        <v>580</v>
      </c>
      <c r="B710" s="214" t="s">
        <v>91</v>
      </c>
      <c r="C710" s="178">
        <v>11815662330</v>
      </c>
      <c r="D710" s="10" t="s">
        <v>25</v>
      </c>
      <c r="E710" s="77">
        <v>481.25</v>
      </c>
      <c r="F710" s="6">
        <v>3238</v>
      </c>
      <c r="G710" s="4" t="s">
        <v>18</v>
      </c>
    </row>
    <row r="711" spans="1:7" x14ac:dyDescent="0.25">
      <c r="A711" s="142"/>
      <c r="B711" s="28" t="s">
        <v>92</v>
      </c>
      <c r="C711" s="126"/>
      <c r="D711" s="30"/>
      <c r="E711" s="76">
        <f>SUM(E710)</f>
        <v>481.25</v>
      </c>
      <c r="F711" s="31"/>
      <c r="G711" s="32"/>
    </row>
    <row r="712" spans="1:7" x14ac:dyDescent="0.25">
      <c r="A712" s="136" t="s">
        <v>580</v>
      </c>
      <c r="B712" s="214" t="s">
        <v>268</v>
      </c>
      <c r="C712" s="24">
        <v>50056328499</v>
      </c>
      <c r="D712" s="35" t="s">
        <v>27</v>
      </c>
      <c r="E712" s="144">
        <v>1800</v>
      </c>
      <c r="F712" s="6">
        <v>3239</v>
      </c>
      <c r="G712" s="4" t="s">
        <v>19</v>
      </c>
    </row>
    <row r="713" spans="1:7" x14ac:dyDescent="0.25">
      <c r="A713" s="142"/>
      <c r="B713" s="28" t="s">
        <v>269</v>
      </c>
      <c r="C713" s="126"/>
      <c r="D713" s="30"/>
      <c r="E713" s="76">
        <f>SUM(E712)</f>
        <v>1800</v>
      </c>
      <c r="F713" s="31"/>
      <c r="G713" s="32"/>
    </row>
    <row r="714" spans="1:7" x14ac:dyDescent="0.25">
      <c r="A714" s="136" t="s">
        <v>580</v>
      </c>
      <c r="B714" s="34" t="s">
        <v>368</v>
      </c>
      <c r="C714" s="178" t="s">
        <v>370</v>
      </c>
      <c r="D714" s="35" t="s">
        <v>27</v>
      </c>
      <c r="E714" s="144">
        <v>73.239999999999995</v>
      </c>
      <c r="F714" s="6">
        <v>3292</v>
      </c>
      <c r="G714" s="4" t="s">
        <v>284</v>
      </c>
    </row>
    <row r="715" spans="1:7" x14ac:dyDescent="0.25">
      <c r="A715" s="142"/>
      <c r="B715" s="28" t="s">
        <v>369</v>
      </c>
      <c r="C715" s="126"/>
      <c r="D715" s="30"/>
      <c r="E715" s="76">
        <f>SUM(E714)</f>
        <v>73.239999999999995</v>
      </c>
      <c r="F715" s="31"/>
      <c r="G715" s="32"/>
    </row>
    <row r="716" spans="1:7" x14ac:dyDescent="0.25">
      <c r="A716" s="136" t="s">
        <v>580</v>
      </c>
      <c r="B716" s="34" t="s">
        <v>468</v>
      </c>
      <c r="C716" s="24">
        <v>62226620908</v>
      </c>
      <c r="D716" s="35" t="s">
        <v>27</v>
      </c>
      <c r="E716" s="75">
        <v>66.78</v>
      </c>
      <c r="F716" s="6">
        <v>3293</v>
      </c>
      <c r="G716" s="4" t="s">
        <v>20</v>
      </c>
    </row>
    <row r="717" spans="1:7" x14ac:dyDescent="0.25">
      <c r="A717" s="142"/>
      <c r="B717" s="28" t="s">
        <v>469</v>
      </c>
      <c r="C717" s="126"/>
      <c r="D717" s="30"/>
      <c r="E717" s="76">
        <f>SUM(E716)</f>
        <v>66.78</v>
      </c>
      <c r="F717" s="31"/>
      <c r="G717" s="32"/>
    </row>
    <row r="718" spans="1:7" x14ac:dyDescent="0.25">
      <c r="A718" s="136" t="s">
        <v>580</v>
      </c>
      <c r="B718" s="214" t="s">
        <v>438</v>
      </c>
      <c r="C718" s="24">
        <v>71642207963</v>
      </c>
      <c r="D718" s="35" t="s">
        <v>27</v>
      </c>
      <c r="E718" s="77">
        <v>334.68</v>
      </c>
      <c r="F718" s="6">
        <v>3299</v>
      </c>
      <c r="G718" s="4" t="s">
        <v>136</v>
      </c>
    </row>
    <row r="719" spans="1:7" x14ac:dyDescent="0.25">
      <c r="A719" s="142"/>
      <c r="B719" s="28" t="s">
        <v>439</v>
      </c>
      <c r="C719" s="126"/>
      <c r="D719" s="30"/>
      <c r="E719" s="76">
        <f>SUM(E718)</f>
        <v>334.68</v>
      </c>
      <c r="F719" s="31"/>
      <c r="G719" s="32"/>
    </row>
    <row r="720" spans="1:7" x14ac:dyDescent="0.25">
      <c r="A720" s="136" t="s">
        <v>580</v>
      </c>
      <c r="B720" s="214" t="s">
        <v>617</v>
      </c>
      <c r="C720" s="24">
        <v>36998794856</v>
      </c>
      <c r="D720" s="35" t="s">
        <v>27</v>
      </c>
      <c r="E720" s="75">
        <v>99.78</v>
      </c>
      <c r="F720" s="6">
        <v>3299</v>
      </c>
      <c r="G720" s="4" t="s">
        <v>136</v>
      </c>
    </row>
    <row r="721" spans="1:7" x14ac:dyDescent="0.25">
      <c r="A721" s="142"/>
      <c r="B721" s="28" t="s">
        <v>618</v>
      </c>
      <c r="C721" s="126"/>
      <c r="D721" s="30"/>
      <c r="E721" s="76">
        <f>SUM(E720)</f>
        <v>99.78</v>
      </c>
      <c r="F721" s="31"/>
      <c r="G721" s="32"/>
    </row>
    <row r="722" spans="1:7" x14ac:dyDescent="0.25">
      <c r="A722" s="136" t="s">
        <v>580</v>
      </c>
      <c r="B722" s="2" t="s">
        <v>116</v>
      </c>
      <c r="C722" s="24">
        <v>52508873833</v>
      </c>
      <c r="D722" s="10" t="s">
        <v>25</v>
      </c>
      <c r="E722" s="77">
        <f>41+188.62+11</f>
        <v>240.62</v>
      </c>
      <c r="F722" s="6">
        <v>3431</v>
      </c>
      <c r="G722" s="64" t="s">
        <v>23</v>
      </c>
    </row>
    <row r="723" spans="1:7" x14ac:dyDescent="0.25">
      <c r="A723" s="136"/>
      <c r="B723" s="230" t="s">
        <v>117</v>
      </c>
      <c r="C723" s="176"/>
      <c r="D723" s="13"/>
      <c r="E723" s="229">
        <f>SUM(E722)</f>
        <v>240.62</v>
      </c>
      <c r="F723" s="22"/>
      <c r="G723" s="23"/>
    </row>
    <row r="724" spans="1:7" x14ac:dyDescent="0.25">
      <c r="A724" s="136" t="s">
        <v>580</v>
      </c>
      <c r="B724" s="34" t="s">
        <v>619</v>
      </c>
      <c r="C724" s="178" t="s">
        <v>621</v>
      </c>
      <c r="D724" s="10" t="s">
        <v>25</v>
      </c>
      <c r="E724" s="75">
        <v>836.25</v>
      </c>
      <c r="F724" s="119">
        <v>4221</v>
      </c>
      <c r="G724" s="4" t="s">
        <v>61</v>
      </c>
    </row>
    <row r="725" spans="1:7" x14ac:dyDescent="0.25">
      <c r="A725" s="135"/>
      <c r="B725" s="28" t="s">
        <v>620</v>
      </c>
      <c r="C725" s="126"/>
      <c r="D725" s="30"/>
      <c r="E725" s="76">
        <f>SUM(E724)</f>
        <v>836.25</v>
      </c>
      <c r="F725" s="31"/>
      <c r="G725" s="32"/>
    </row>
    <row r="726" spans="1:7" x14ac:dyDescent="0.25">
      <c r="A726" s="136" t="s">
        <v>580</v>
      </c>
      <c r="B726" s="2" t="s">
        <v>622</v>
      </c>
      <c r="C726" s="24">
        <v>79612787745</v>
      </c>
      <c r="D726" s="35" t="s">
        <v>27</v>
      </c>
      <c r="E726" s="75">
        <v>4120.63</v>
      </c>
      <c r="F726" s="6">
        <v>4222</v>
      </c>
      <c r="G726" s="4" t="s">
        <v>64</v>
      </c>
    </row>
    <row r="727" spans="1:7" x14ac:dyDescent="0.25">
      <c r="A727" s="142"/>
      <c r="B727" s="28" t="s">
        <v>623</v>
      </c>
      <c r="C727" s="126"/>
      <c r="D727" s="30"/>
      <c r="E727" s="76">
        <f>SUM(E726)</f>
        <v>4120.63</v>
      </c>
      <c r="F727" s="31"/>
      <c r="G727" s="32"/>
    </row>
    <row r="728" spans="1:7" x14ac:dyDescent="0.25">
      <c r="A728" s="136" t="s">
        <v>580</v>
      </c>
      <c r="B728" s="34" t="s">
        <v>624</v>
      </c>
      <c r="C728" s="24">
        <v>64308723629</v>
      </c>
      <c r="D728" s="35" t="s">
        <v>211</v>
      </c>
      <c r="E728" s="75">
        <v>537.23</v>
      </c>
      <c r="F728" s="6">
        <v>4222</v>
      </c>
      <c r="G728" s="4" t="s">
        <v>64</v>
      </c>
    </row>
    <row r="729" spans="1:7" x14ac:dyDescent="0.25">
      <c r="A729" s="142"/>
      <c r="B729" s="28" t="s">
        <v>625</v>
      </c>
      <c r="C729" s="126"/>
      <c r="D729" s="30"/>
      <c r="E729" s="76">
        <f>SUM(E728)</f>
        <v>537.23</v>
      </c>
      <c r="F729" s="31"/>
      <c r="G729" s="32"/>
    </row>
    <row r="730" spans="1:7" x14ac:dyDescent="0.25">
      <c r="A730" s="136" t="s">
        <v>580</v>
      </c>
      <c r="B730" s="122" t="s">
        <v>210</v>
      </c>
      <c r="C730" s="24">
        <v>34016189309</v>
      </c>
      <c r="D730" s="10" t="s">
        <v>211</v>
      </c>
      <c r="E730" s="144">
        <v>934</v>
      </c>
      <c r="F730" s="6">
        <v>3221</v>
      </c>
      <c r="G730" s="4" t="s">
        <v>9</v>
      </c>
    </row>
    <row r="731" spans="1:7" x14ac:dyDescent="0.25">
      <c r="A731" s="142"/>
      <c r="B731" s="28" t="s">
        <v>212</v>
      </c>
      <c r="C731" s="126"/>
      <c r="D731" s="30"/>
      <c r="E731" s="76">
        <f>SUM(E730)</f>
        <v>934</v>
      </c>
      <c r="F731" s="31"/>
      <c r="G731" s="32"/>
    </row>
    <row r="732" spans="1:7" x14ac:dyDescent="0.25">
      <c r="A732" s="136" t="s">
        <v>580</v>
      </c>
      <c r="B732" s="122" t="s">
        <v>378</v>
      </c>
      <c r="C732" s="24">
        <v>21270210680</v>
      </c>
      <c r="D732" s="10" t="s">
        <v>25</v>
      </c>
      <c r="E732" s="75">
        <v>129.4</v>
      </c>
      <c r="F732" s="6">
        <v>3221</v>
      </c>
      <c r="G732" s="4" t="s">
        <v>9</v>
      </c>
    </row>
    <row r="733" spans="1:7" x14ac:dyDescent="0.25">
      <c r="A733" s="142"/>
      <c r="B733" s="28" t="s">
        <v>379</v>
      </c>
      <c r="C733" s="126"/>
      <c r="D733" s="30"/>
      <c r="E733" s="76">
        <f>SUM(E732)</f>
        <v>129.4</v>
      </c>
      <c r="F733" s="31"/>
      <c r="G733" s="32"/>
    </row>
    <row r="734" spans="1:7" x14ac:dyDescent="0.25">
      <c r="A734" s="136" t="s">
        <v>580</v>
      </c>
      <c r="B734" s="46" t="s">
        <v>626</v>
      </c>
      <c r="C734" s="24">
        <v>11374156664</v>
      </c>
      <c r="D734" s="10" t="s">
        <v>322</v>
      </c>
      <c r="E734" s="79">
        <v>342.6</v>
      </c>
      <c r="F734" s="6">
        <v>3224</v>
      </c>
      <c r="G734" s="4" t="s">
        <v>11</v>
      </c>
    </row>
    <row r="735" spans="1:7" x14ac:dyDescent="0.25">
      <c r="A735" s="135"/>
      <c r="B735" s="28" t="s">
        <v>321</v>
      </c>
      <c r="C735" s="126"/>
      <c r="D735" s="30"/>
      <c r="E735" s="76">
        <f>SUM(E734)</f>
        <v>342.6</v>
      </c>
      <c r="F735" s="31"/>
      <c r="G735" s="32"/>
    </row>
    <row r="736" spans="1:7" x14ac:dyDescent="0.25">
      <c r="A736" s="136" t="s">
        <v>580</v>
      </c>
      <c r="B736" s="214" t="s">
        <v>627</v>
      </c>
      <c r="C736" s="178">
        <v>89836623071</v>
      </c>
      <c r="D736" s="35" t="s">
        <v>27</v>
      </c>
      <c r="E736" s="144">
        <v>714.05</v>
      </c>
      <c r="F736" s="6">
        <v>3224</v>
      </c>
      <c r="G736" s="4" t="s">
        <v>11</v>
      </c>
    </row>
    <row r="737" spans="1:9" x14ac:dyDescent="0.25">
      <c r="A737" s="135"/>
      <c r="B737" s="28" t="s">
        <v>628</v>
      </c>
      <c r="C737" s="126"/>
      <c r="D737" s="30"/>
      <c r="E737" s="76">
        <f>SUM(E736)</f>
        <v>714.05</v>
      </c>
      <c r="F737" s="31"/>
      <c r="G737" s="32"/>
    </row>
    <row r="738" spans="1:9" x14ac:dyDescent="0.25">
      <c r="A738" s="136" t="s">
        <v>580</v>
      </c>
      <c r="B738" s="214" t="s">
        <v>566</v>
      </c>
      <c r="C738" s="24">
        <v>29524210204</v>
      </c>
      <c r="D738" s="35" t="s">
        <v>27</v>
      </c>
      <c r="E738" s="144">
        <v>93.99</v>
      </c>
      <c r="F738" s="6">
        <v>3231</v>
      </c>
      <c r="G738" s="4" t="s">
        <v>13</v>
      </c>
    </row>
    <row r="739" spans="1:9" x14ac:dyDescent="0.25">
      <c r="A739" s="142"/>
      <c r="B739" s="28" t="s">
        <v>629</v>
      </c>
      <c r="C739" s="126"/>
      <c r="D739" s="30"/>
      <c r="E739" s="76">
        <f>SUM(E738)</f>
        <v>93.99</v>
      </c>
      <c r="F739" s="31"/>
      <c r="G739" s="32"/>
    </row>
    <row r="740" spans="1:9" x14ac:dyDescent="0.25">
      <c r="A740" s="136" t="s">
        <v>580</v>
      </c>
      <c r="B740" s="46" t="s">
        <v>229</v>
      </c>
      <c r="C740" s="24">
        <v>70914161709</v>
      </c>
      <c r="D740" s="10" t="s">
        <v>25</v>
      </c>
      <c r="E740" s="79">
        <v>415.78</v>
      </c>
      <c r="F740" s="6">
        <v>3232</v>
      </c>
      <c r="G740" s="4" t="s">
        <v>14</v>
      </c>
    </row>
    <row r="741" spans="1:9" x14ac:dyDescent="0.25">
      <c r="A741" s="142"/>
      <c r="B741" s="28" t="s">
        <v>230</v>
      </c>
      <c r="C741" s="173"/>
      <c r="D741" s="44"/>
      <c r="E741" s="80">
        <f>SUM(E740)</f>
        <v>415.78</v>
      </c>
      <c r="F741" s="45"/>
      <c r="G741" s="56"/>
    </row>
    <row r="742" spans="1:9" x14ac:dyDescent="0.25">
      <c r="A742" s="210" t="s">
        <v>580</v>
      </c>
      <c r="B742" s="46" t="s">
        <v>74</v>
      </c>
      <c r="C742" s="24">
        <v>97009579940</v>
      </c>
      <c r="D742" s="10" t="s">
        <v>73</v>
      </c>
      <c r="E742" s="79">
        <v>4549.8500000000004</v>
      </c>
      <c r="F742" s="6">
        <v>3232</v>
      </c>
      <c r="G742" s="4" t="s">
        <v>14</v>
      </c>
    </row>
    <row r="743" spans="1:9" x14ac:dyDescent="0.25">
      <c r="A743" s="142"/>
      <c r="B743" s="42" t="s">
        <v>75</v>
      </c>
      <c r="C743" s="173"/>
      <c r="D743" s="44"/>
      <c r="E743" s="80">
        <f>SUM(E742)</f>
        <v>4549.8500000000004</v>
      </c>
      <c r="F743" s="45"/>
      <c r="G743" s="56"/>
    </row>
    <row r="744" spans="1:9" x14ac:dyDescent="0.25">
      <c r="A744" s="210" t="s">
        <v>580</v>
      </c>
      <c r="B744" s="34" t="s">
        <v>101</v>
      </c>
      <c r="C744" s="33">
        <v>97244287460</v>
      </c>
      <c r="D744" s="10" t="s">
        <v>25</v>
      </c>
      <c r="E744" s="75">
        <v>34.17</v>
      </c>
      <c r="F744" s="6">
        <v>3232</v>
      </c>
      <c r="G744" s="4" t="s">
        <v>14</v>
      </c>
    </row>
    <row r="745" spans="1:9" s="5" customFormat="1" x14ac:dyDescent="0.25">
      <c r="A745" s="210" t="s">
        <v>580</v>
      </c>
      <c r="B745" s="34" t="s">
        <v>101</v>
      </c>
      <c r="C745" s="33">
        <v>97244287460</v>
      </c>
      <c r="D745" s="10" t="s">
        <v>25</v>
      </c>
      <c r="E745" s="75">
        <v>265</v>
      </c>
      <c r="F745" s="6">
        <v>3235</v>
      </c>
      <c r="G745" s="4" t="s">
        <v>17</v>
      </c>
      <c r="H745"/>
      <c r="I745"/>
    </row>
    <row r="746" spans="1:9" x14ac:dyDescent="0.25">
      <c r="A746" s="216"/>
      <c r="B746" s="28" t="s">
        <v>102</v>
      </c>
      <c r="C746" s="126"/>
      <c r="D746" s="30"/>
      <c r="E746" s="76">
        <f>SUM(E744:E745)</f>
        <v>299.17</v>
      </c>
      <c r="F746" s="29"/>
      <c r="G746" s="32"/>
    </row>
    <row r="747" spans="1:9" x14ac:dyDescent="0.25">
      <c r="A747" s="210" t="s">
        <v>580</v>
      </c>
      <c r="B747" s="46" t="s">
        <v>257</v>
      </c>
      <c r="C747" s="33">
        <v>76120956111</v>
      </c>
      <c r="D747" s="10" t="s">
        <v>25</v>
      </c>
      <c r="E747" s="79">
        <v>200</v>
      </c>
      <c r="F747" s="6">
        <v>3232</v>
      </c>
      <c r="G747" s="4" t="s">
        <v>14</v>
      </c>
    </row>
    <row r="748" spans="1:9" x14ac:dyDescent="0.25">
      <c r="A748" s="142"/>
      <c r="B748" s="42" t="s">
        <v>259</v>
      </c>
      <c r="C748" s="173"/>
      <c r="D748" s="44"/>
      <c r="E748" s="80">
        <f>SUM(E747)</f>
        <v>200</v>
      </c>
      <c r="F748" s="43"/>
      <c r="G748" s="56"/>
    </row>
    <row r="749" spans="1:9" x14ac:dyDescent="0.25">
      <c r="A749" s="136" t="s">
        <v>580</v>
      </c>
      <c r="B749" s="46" t="s">
        <v>225</v>
      </c>
      <c r="C749" s="99">
        <v>14740285506</v>
      </c>
      <c r="D749" s="10" t="s">
        <v>25</v>
      </c>
      <c r="E749" s="79">
        <v>350</v>
      </c>
      <c r="F749" s="6">
        <v>3232</v>
      </c>
      <c r="G749" s="4" t="s">
        <v>14</v>
      </c>
    </row>
    <row r="750" spans="1:9" x14ac:dyDescent="0.25">
      <c r="A750" s="142"/>
      <c r="B750" s="42" t="s">
        <v>226</v>
      </c>
      <c r="C750" s="173"/>
      <c r="D750" s="44"/>
      <c r="E750" s="80">
        <f>SUM(E749)</f>
        <v>350</v>
      </c>
      <c r="F750" s="43"/>
      <c r="G750" s="56"/>
    </row>
    <row r="751" spans="1:9" x14ac:dyDescent="0.25">
      <c r="A751" s="136" t="s">
        <v>580</v>
      </c>
      <c r="B751" s="46" t="s">
        <v>243</v>
      </c>
      <c r="C751" s="99" t="s">
        <v>90</v>
      </c>
      <c r="D751" s="48" t="s">
        <v>25</v>
      </c>
      <c r="E751" s="79">
        <v>250</v>
      </c>
      <c r="F751" s="61">
        <v>3237</v>
      </c>
      <c r="G751" s="4" t="s">
        <v>51</v>
      </c>
    </row>
    <row r="752" spans="1:9" s="5" customFormat="1" x14ac:dyDescent="0.25">
      <c r="A752" s="136"/>
      <c r="B752" s="46" t="s">
        <v>243</v>
      </c>
      <c r="C752" s="99" t="s">
        <v>90</v>
      </c>
      <c r="D752" s="48" t="s">
        <v>25</v>
      </c>
      <c r="E752" s="79">
        <v>161.29</v>
      </c>
      <c r="F752" s="47">
        <v>3239</v>
      </c>
      <c r="G752" s="90" t="s">
        <v>19</v>
      </c>
      <c r="H752"/>
      <c r="I752"/>
    </row>
    <row r="753" spans="1:13" x14ac:dyDescent="0.25">
      <c r="A753" s="135"/>
      <c r="B753" s="42" t="s">
        <v>244</v>
      </c>
      <c r="C753" s="173"/>
      <c r="D753" s="44"/>
      <c r="E753" s="80">
        <f>SUM(E751:E752)</f>
        <v>411.28999999999996</v>
      </c>
      <c r="F753" s="43"/>
      <c r="G753" s="56"/>
    </row>
    <row r="754" spans="1:13" x14ac:dyDescent="0.25">
      <c r="A754" s="136" t="s">
        <v>580</v>
      </c>
      <c r="B754" s="34" t="s">
        <v>388</v>
      </c>
      <c r="C754" s="24">
        <v>95549017341</v>
      </c>
      <c r="D754" s="48" t="s">
        <v>25</v>
      </c>
      <c r="E754" s="75">
        <v>603.30999999999995</v>
      </c>
      <c r="F754" s="47">
        <v>3239</v>
      </c>
      <c r="G754" s="90" t="s">
        <v>19</v>
      </c>
    </row>
    <row r="755" spans="1:13" x14ac:dyDescent="0.25">
      <c r="A755" s="142"/>
      <c r="B755" s="42" t="s">
        <v>389</v>
      </c>
      <c r="C755" s="173"/>
      <c r="D755" s="44"/>
      <c r="E755" s="80">
        <f>SUM(E754)</f>
        <v>603.30999999999995</v>
      </c>
      <c r="F755" s="43"/>
      <c r="G755" s="56"/>
    </row>
    <row r="756" spans="1:13" x14ac:dyDescent="0.25">
      <c r="A756" s="136" t="s">
        <v>580</v>
      </c>
      <c r="B756" s="2" t="s">
        <v>227</v>
      </c>
      <c r="C756" s="33">
        <v>60845511600</v>
      </c>
      <c r="D756" s="48" t="s">
        <v>25</v>
      </c>
      <c r="E756" s="75">
        <f>427.7+1045.5</f>
        <v>1473.2</v>
      </c>
      <c r="F756" s="47">
        <v>3239</v>
      </c>
      <c r="G756" s="90" t="s">
        <v>19</v>
      </c>
    </row>
    <row r="757" spans="1:13" x14ac:dyDescent="0.25">
      <c r="A757" s="142"/>
      <c r="B757" s="28" t="s">
        <v>228</v>
      </c>
      <c r="C757" s="126"/>
      <c r="D757" s="30"/>
      <c r="E757" s="76">
        <f>SUM(E756)</f>
        <v>1473.2</v>
      </c>
      <c r="F757" s="29"/>
      <c r="G757" s="32"/>
    </row>
    <row r="758" spans="1:13" x14ac:dyDescent="0.25">
      <c r="A758" s="136" t="s">
        <v>580</v>
      </c>
      <c r="B758" s="34" t="s">
        <v>88</v>
      </c>
      <c r="C758" s="33">
        <v>44537034108</v>
      </c>
      <c r="D758" s="48" t="s">
        <v>25</v>
      </c>
      <c r="E758" s="75">
        <v>2227.5</v>
      </c>
      <c r="F758" s="47">
        <v>3239</v>
      </c>
      <c r="G758" s="90" t="s">
        <v>19</v>
      </c>
    </row>
    <row r="759" spans="1:13" x14ac:dyDescent="0.25">
      <c r="A759" s="209"/>
      <c r="B759" s="212" t="s">
        <v>89</v>
      </c>
      <c r="C759" s="206"/>
      <c r="D759" s="207"/>
      <c r="E759" s="76">
        <f>SUM(E758)</f>
        <v>2227.5</v>
      </c>
      <c r="F759" s="29"/>
      <c r="G759" s="208"/>
    </row>
    <row r="760" spans="1:13" x14ac:dyDescent="0.25">
      <c r="A760" s="210" t="s">
        <v>580</v>
      </c>
      <c r="B760" s="34" t="s">
        <v>253</v>
      </c>
      <c r="C760" s="231">
        <v>67028344067</v>
      </c>
      <c r="D760" s="35" t="s">
        <v>25</v>
      </c>
      <c r="E760" s="75">
        <v>1188.03</v>
      </c>
      <c r="F760" s="47">
        <v>3239</v>
      </c>
      <c r="G760" s="90" t="s">
        <v>19</v>
      </c>
    </row>
    <row r="761" spans="1:13" x14ac:dyDescent="0.25">
      <c r="A761" s="211"/>
      <c r="B761" s="212" t="s">
        <v>254</v>
      </c>
      <c r="C761" s="206"/>
      <c r="D761" s="207"/>
      <c r="E761" s="76">
        <f>SUM(E760)</f>
        <v>1188.03</v>
      </c>
      <c r="F761" s="29"/>
      <c r="G761" s="32"/>
    </row>
    <row r="762" spans="1:13" x14ac:dyDescent="0.25">
      <c r="A762" s="210" t="s">
        <v>580</v>
      </c>
      <c r="B762" s="34" t="s">
        <v>630</v>
      </c>
      <c r="C762" s="232" t="s">
        <v>632</v>
      </c>
      <c r="D762" s="35" t="s">
        <v>50</v>
      </c>
      <c r="E762" s="75">
        <v>580</v>
      </c>
      <c r="F762" s="47">
        <v>3239</v>
      </c>
      <c r="G762" s="90" t="s">
        <v>19</v>
      </c>
    </row>
    <row r="763" spans="1:13" x14ac:dyDescent="0.25">
      <c r="A763" s="211"/>
      <c r="B763" s="212" t="s">
        <v>631</v>
      </c>
      <c r="C763" s="206"/>
      <c r="D763" s="207"/>
      <c r="E763" s="76">
        <f>SUM(E762)</f>
        <v>580</v>
      </c>
      <c r="F763" s="29"/>
      <c r="G763" s="32"/>
    </row>
    <row r="764" spans="1:13" x14ac:dyDescent="0.25">
      <c r="A764" s="210" t="s">
        <v>580</v>
      </c>
      <c r="B764" s="34" t="s">
        <v>97</v>
      </c>
      <c r="C764" s="33">
        <v>37666400578</v>
      </c>
      <c r="D764" s="35" t="s">
        <v>25</v>
      </c>
      <c r="E764" s="75">
        <v>143.44</v>
      </c>
      <c r="F764" s="6">
        <v>3234</v>
      </c>
      <c r="G764" s="4" t="s">
        <v>16</v>
      </c>
    </row>
    <row r="765" spans="1:13" x14ac:dyDescent="0.25">
      <c r="A765" s="211"/>
      <c r="B765" s="212" t="s">
        <v>98</v>
      </c>
      <c r="C765" s="206"/>
      <c r="D765" s="207"/>
      <c r="E765" s="76">
        <f>SUM(E764)</f>
        <v>143.44</v>
      </c>
      <c r="F765" s="29"/>
      <c r="G765" s="32"/>
    </row>
    <row r="766" spans="1:13" s="5" customFormat="1" x14ac:dyDescent="0.25">
      <c r="A766" s="210" t="s">
        <v>580</v>
      </c>
      <c r="B766" s="227" t="s">
        <v>633</v>
      </c>
      <c r="C766" s="231" t="s">
        <v>635</v>
      </c>
      <c r="D766" s="233" t="s">
        <v>639</v>
      </c>
      <c r="E766" s="75">
        <v>1850</v>
      </c>
      <c r="F766" s="61">
        <v>3213</v>
      </c>
      <c r="G766" s="4" t="s">
        <v>24</v>
      </c>
      <c r="H766"/>
      <c r="I766"/>
      <c r="J766"/>
      <c r="K766"/>
      <c r="L766"/>
      <c r="M766"/>
    </row>
    <row r="767" spans="1:13" s="5" customFormat="1" x14ac:dyDescent="0.25">
      <c r="A767" s="211"/>
      <c r="B767" s="212" t="s">
        <v>634</v>
      </c>
      <c r="C767" s="206"/>
      <c r="D767" s="207"/>
      <c r="E767" s="76">
        <f>SUM(E766)</f>
        <v>1850</v>
      </c>
      <c r="F767" s="29"/>
      <c r="G767" s="32"/>
      <c r="H767"/>
      <c r="I767"/>
    </row>
    <row r="768" spans="1:13" s="5" customFormat="1" x14ac:dyDescent="0.25">
      <c r="A768" s="210" t="s">
        <v>580</v>
      </c>
      <c r="B768" s="227" t="s">
        <v>396</v>
      </c>
      <c r="C768" s="24" t="s">
        <v>393</v>
      </c>
      <c r="D768" s="24" t="s">
        <v>395</v>
      </c>
      <c r="E768" s="75">
        <f>2448.04+1589.58</f>
        <v>4037.62</v>
      </c>
      <c r="F768" s="47">
        <v>3213</v>
      </c>
      <c r="G768" s="90" t="s">
        <v>24</v>
      </c>
      <c r="H768"/>
      <c r="I768"/>
    </row>
    <row r="769" spans="1:9" s="5" customFormat="1" x14ac:dyDescent="0.25">
      <c r="A769" s="211"/>
      <c r="B769" s="212" t="s">
        <v>123</v>
      </c>
      <c r="C769" s="206"/>
      <c r="D769" s="207"/>
      <c r="E769" s="76">
        <f>SUM(E768)</f>
        <v>4037.62</v>
      </c>
      <c r="F769" s="29"/>
      <c r="G769" s="32"/>
      <c r="H769"/>
      <c r="I769"/>
    </row>
    <row r="770" spans="1:9" s="5" customFormat="1" x14ac:dyDescent="0.25">
      <c r="A770" s="210" t="s">
        <v>580</v>
      </c>
      <c r="B770" s="227" t="s">
        <v>637</v>
      </c>
      <c r="C770" s="231" t="s">
        <v>636</v>
      </c>
      <c r="D770" s="233" t="s">
        <v>638</v>
      </c>
      <c r="E770" s="75">
        <v>11500</v>
      </c>
      <c r="F770" s="61">
        <v>3235</v>
      </c>
      <c r="G770" s="64" t="s">
        <v>17</v>
      </c>
      <c r="H770"/>
      <c r="I770"/>
    </row>
    <row r="771" spans="1:9" x14ac:dyDescent="0.25">
      <c r="A771" s="242"/>
      <c r="B771" s="239" t="s">
        <v>640</v>
      </c>
      <c r="C771" s="240"/>
      <c r="D771" s="241"/>
      <c r="E771" s="236">
        <f>SUM(E770)</f>
        <v>11500</v>
      </c>
      <c r="F771" s="237"/>
      <c r="G771" s="238"/>
    </row>
    <row r="772" spans="1:9" s="5" customFormat="1" x14ac:dyDescent="0.25">
      <c r="A772" s="210" t="s">
        <v>580</v>
      </c>
      <c r="B772" s="227" t="s">
        <v>641</v>
      </c>
      <c r="C772" s="231" t="s">
        <v>122</v>
      </c>
      <c r="D772" s="233" t="s">
        <v>642</v>
      </c>
      <c r="E772" s="75">
        <v>273.12</v>
      </c>
      <c r="F772" s="61">
        <v>3221</v>
      </c>
      <c r="G772" s="64" t="s">
        <v>9</v>
      </c>
      <c r="H772"/>
      <c r="I772"/>
    </row>
    <row r="773" spans="1:9" s="5" customFormat="1" x14ac:dyDescent="0.25">
      <c r="A773" s="210" t="s">
        <v>580</v>
      </c>
      <c r="B773" s="227" t="s">
        <v>641</v>
      </c>
      <c r="C773" s="231" t="s">
        <v>122</v>
      </c>
      <c r="D773" s="233" t="s">
        <v>642</v>
      </c>
      <c r="E773" s="75">
        <v>350.05</v>
      </c>
      <c r="F773" s="61">
        <v>3224</v>
      </c>
      <c r="G773" s="4" t="s">
        <v>11</v>
      </c>
      <c r="H773"/>
      <c r="I773"/>
    </row>
    <row r="774" spans="1:9" s="5" customFormat="1" x14ac:dyDescent="0.25">
      <c r="A774" s="210"/>
      <c r="B774" s="234" t="s">
        <v>643</v>
      </c>
      <c r="C774" s="240"/>
      <c r="D774" s="235"/>
      <c r="E774" s="236">
        <f>SUM(E772:E773)</f>
        <v>623.17000000000007</v>
      </c>
      <c r="F774" s="237"/>
      <c r="G774" s="238"/>
      <c r="H774"/>
      <c r="I774"/>
    </row>
    <row r="775" spans="1:9" s="5" customFormat="1" x14ac:dyDescent="0.25">
      <c r="A775" s="210" t="s">
        <v>580</v>
      </c>
      <c r="B775" s="227" t="s">
        <v>108</v>
      </c>
      <c r="C775" s="99">
        <v>40518747839</v>
      </c>
      <c r="D775" s="233" t="s">
        <v>25</v>
      </c>
      <c r="E775" s="75">
        <v>5.44</v>
      </c>
      <c r="F775" s="61">
        <v>3221</v>
      </c>
      <c r="G775" s="64" t="s">
        <v>9</v>
      </c>
      <c r="H775"/>
      <c r="I775"/>
    </row>
    <row r="776" spans="1:9" x14ac:dyDescent="0.25">
      <c r="A776" s="211"/>
      <c r="B776" s="28" t="s">
        <v>109</v>
      </c>
      <c r="C776" s="126"/>
      <c r="D776" s="30"/>
      <c r="E776" s="76">
        <f>SUM(E775)</f>
        <v>5.44</v>
      </c>
      <c r="F776" s="29"/>
      <c r="G776" s="32"/>
    </row>
    <row r="777" spans="1:9" s="5" customFormat="1" x14ac:dyDescent="0.25">
      <c r="A777" s="210" t="s">
        <v>580</v>
      </c>
      <c r="B777" s="60" t="s">
        <v>644</v>
      </c>
      <c r="C777" s="33">
        <v>66859264899</v>
      </c>
      <c r="D777" s="35" t="s">
        <v>27</v>
      </c>
      <c r="E777" s="75">
        <v>168.34</v>
      </c>
      <c r="F777" s="61">
        <v>3211</v>
      </c>
      <c r="G777" s="64" t="s">
        <v>37</v>
      </c>
      <c r="H777"/>
      <c r="I777"/>
    </row>
    <row r="778" spans="1:9" s="5" customFormat="1" x14ac:dyDescent="0.25">
      <c r="A778" s="243"/>
      <c r="B778" s="28" t="s">
        <v>645</v>
      </c>
      <c r="C778" s="126"/>
      <c r="D778" s="30"/>
      <c r="E778" s="76">
        <f>SUM(E777)</f>
        <v>168.34</v>
      </c>
      <c r="F778" s="29"/>
      <c r="G778" s="32"/>
      <c r="H778"/>
      <c r="I778"/>
    </row>
    <row r="779" spans="1:9" s="5" customFormat="1" x14ac:dyDescent="0.25">
      <c r="A779" s="210" t="s">
        <v>580</v>
      </c>
      <c r="B779" s="34" t="s">
        <v>646</v>
      </c>
      <c r="C779" s="33">
        <v>99883128883</v>
      </c>
      <c r="D779" s="35" t="s">
        <v>648</v>
      </c>
      <c r="E779" s="75">
        <v>110.6</v>
      </c>
      <c r="F779" s="61">
        <v>3293</v>
      </c>
      <c r="G779" s="4" t="s">
        <v>20</v>
      </c>
      <c r="H779"/>
      <c r="I779"/>
    </row>
    <row r="780" spans="1:9" s="5" customFormat="1" x14ac:dyDescent="0.25">
      <c r="A780" s="243"/>
      <c r="B780" s="28" t="s">
        <v>647</v>
      </c>
      <c r="C780" s="126"/>
      <c r="D780" s="30"/>
      <c r="E780" s="76">
        <f>SUM(E779)</f>
        <v>110.6</v>
      </c>
      <c r="F780" s="29"/>
      <c r="G780" s="32"/>
      <c r="H780"/>
      <c r="I780"/>
    </row>
    <row r="781" spans="1:9" s="5" customFormat="1" x14ac:dyDescent="0.25">
      <c r="A781" s="210" t="s">
        <v>580</v>
      </c>
      <c r="B781" s="34" t="s">
        <v>649</v>
      </c>
      <c r="C781" s="62" t="s">
        <v>122</v>
      </c>
      <c r="D781" s="35" t="s">
        <v>651</v>
      </c>
      <c r="E781" s="75">
        <v>141.97</v>
      </c>
      <c r="F781" s="61">
        <v>3238</v>
      </c>
      <c r="G781" s="4" t="s">
        <v>18</v>
      </c>
      <c r="H781"/>
      <c r="I781"/>
    </row>
    <row r="782" spans="1:9" s="5" customFormat="1" x14ac:dyDescent="0.25">
      <c r="A782" s="243"/>
      <c r="B782" s="28" t="s">
        <v>650</v>
      </c>
      <c r="C782" s="126"/>
      <c r="D782" s="30"/>
      <c r="E782" s="76">
        <f>SUM(E781)</f>
        <v>141.97</v>
      </c>
      <c r="F782" s="29"/>
      <c r="G782" s="32"/>
      <c r="H782"/>
      <c r="I782"/>
    </row>
    <row r="783" spans="1:9" s="5" customFormat="1" x14ac:dyDescent="0.25">
      <c r="A783" s="210" t="s">
        <v>580</v>
      </c>
      <c r="B783" s="34" t="s">
        <v>652</v>
      </c>
      <c r="C783" s="33">
        <v>63743148807</v>
      </c>
      <c r="D783" s="35" t="s">
        <v>653</v>
      </c>
      <c r="E783" s="75">
        <v>157</v>
      </c>
      <c r="F783" s="61">
        <v>3293</v>
      </c>
      <c r="G783" s="4" t="s">
        <v>20</v>
      </c>
      <c r="H783"/>
      <c r="I783"/>
    </row>
    <row r="784" spans="1:9" s="5" customFormat="1" x14ac:dyDescent="0.25">
      <c r="A784" s="244"/>
      <c r="B784" s="120" t="s">
        <v>654</v>
      </c>
      <c r="C784" s="245"/>
      <c r="D784" s="180"/>
      <c r="E784" s="181">
        <f>SUM(E783)</f>
        <v>157</v>
      </c>
      <c r="F784" s="179"/>
      <c r="G784" s="182"/>
      <c r="H784"/>
      <c r="I784"/>
    </row>
    <row r="785" spans="1:11" ht="30.75" customHeight="1" thickBot="1" x14ac:dyDescent="0.3">
      <c r="A785" s="139"/>
      <c r="B785" s="286" t="s">
        <v>579</v>
      </c>
      <c r="C785" s="287"/>
      <c r="D785" s="287"/>
      <c r="E785" s="168">
        <f>E723+E671+E673+E675+E677+E680+E682+E685+E687+E689+E691+E693+E695+E697+E699+E701+E703+E705+E707+E709+E711+E713+E715+E717+E719+E721+E725+E727+E729+E731+E733+E735+E737+E739+E741+E743+E746+E748+E750+E753+E755+E757+E759+E761+E763+E765+E776+E767+E769+E771+E774+E778+E780+E782+E784</f>
        <v>59722.169999999991</v>
      </c>
      <c r="F785" s="169"/>
      <c r="G785" s="204"/>
    </row>
    <row r="786" spans="1:11" ht="15.75" thickTop="1" x14ac:dyDescent="0.25">
      <c r="A786" s="210" t="s">
        <v>655</v>
      </c>
      <c r="B786" s="227" t="s">
        <v>396</v>
      </c>
      <c r="C786" s="24" t="s">
        <v>393</v>
      </c>
      <c r="D786" s="24" t="s">
        <v>395</v>
      </c>
      <c r="E786" s="75">
        <v>2417.87</v>
      </c>
      <c r="F786" s="47">
        <v>3213</v>
      </c>
      <c r="G786" s="90" t="s">
        <v>24</v>
      </c>
    </row>
    <row r="787" spans="1:11" x14ac:dyDescent="0.25">
      <c r="A787" s="211"/>
      <c r="B787" s="212" t="s">
        <v>123</v>
      </c>
      <c r="C787" s="206"/>
      <c r="D787" s="207"/>
      <c r="E787" s="76">
        <f>SUM(E786)</f>
        <v>2417.87</v>
      </c>
      <c r="F787" s="29"/>
      <c r="G787" s="32"/>
      <c r="J787" s="249"/>
      <c r="K787" s="249"/>
    </row>
    <row r="788" spans="1:11" s="5" customFormat="1" x14ac:dyDescent="0.25">
      <c r="A788" s="136" t="s">
        <v>655</v>
      </c>
      <c r="B788" s="34" t="s">
        <v>116</v>
      </c>
      <c r="C788" s="33">
        <v>52508873833</v>
      </c>
      <c r="D788" s="35" t="s">
        <v>25</v>
      </c>
      <c r="E788" s="75">
        <v>344.27</v>
      </c>
      <c r="F788" s="61">
        <v>3431</v>
      </c>
      <c r="G788" s="64" t="s">
        <v>23</v>
      </c>
      <c r="H788"/>
      <c r="I788"/>
    </row>
    <row r="789" spans="1:11" s="5" customFormat="1" x14ac:dyDescent="0.25">
      <c r="A789" s="209"/>
      <c r="B789" s="212" t="s">
        <v>117</v>
      </c>
      <c r="C789" s="206"/>
      <c r="D789" s="207"/>
      <c r="E789" s="76">
        <f>E788</f>
        <v>344.27</v>
      </c>
      <c r="F789" s="29"/>
      <c r="G789" s="208"/>
      <c r="H789"/>
      <c r="I789"/>
      <c r="J789" s="249"/>
    </row>
    <row r="790" spans="1:11" x14ac:dyDescent="0.25">
      <c r="A790" s="210" t="s">
        <v>655</v>
      </c>
      <c r="B790" s="34" t="s">
        <v>656</v>
      </c>
      <c r="C790" s="33" t="s">
        <v>658</v>
      </c>
      <c r="D790" s="35" t="s">
        <v>659</v>
      </c>
      <c r="E790" s="75">
        <v>154</v>
      </c>
      <c r="F790" s="61">
        <v>3293</v>
      </c>
      <c r="G790" s="4" t="s">
        <v>20</v>
      </c>
      <c r="J790" s="249"/>
    </row>
    <row r="791" spans="1:11" x14ac:dyDescent="0.25">
      <c r="A791" s="243"/>
      <c r="B791" s="28" t="s">
        <v>657</v>
      </c>
      <c r="C791" s="126"/>
      <c r="D791" s="30"/>
      <c r="E791" s="76">
        <f>SUM(E790)</f>
        <v>154</v>
      </c>
      <c r="F791" s="29"/>
      <c r="G791" s="32"/>
    </row>
    <row r="792" spans="1:11" x14ac:dyDescent="0.25">
      <c r="A792" s="210" t="s">
        <v>655</v>
      </c>
      <c r="B792" s="34" t="s">
        <v>661</v>
      </c>
      <c r="C792" s="62" t="s">
        <v>122</v>
      </c>
      <c r="D792" s="35" t="s">
        <v>651</v>
      </c>
      <c r="E792" s="75">
        <v>24.23</v>
      </c>
      <c r="F792" s="61">
        <v>3211</v>
      </c>
      <c r="G792" s="64" t="s">
        <v>37</v>
      </c>
      <c r="K792" s="249"/>
    </row>
    <row r="793" spans="1:11" x14ac:dyDescent="0.25">
      <c r="A793" s="243"/>
      <c r="B793" s="28" t="s">
        <v>660</v>
      </c>
      <c r="C793" s="126"/>
      <c r="D793" s="30"/>
      <c r="E793" s="76">
        <f>SUM(E792)</f>
        <v>24.23</v>
      </c>
      <c r="F793" s="29"/>
      <c r="G793" s="32"/>
    </row>
    <row r="794" spans="1:11" x14ac:dyDescent="0.25">
      <c r="A794" s="210" t="s">
        <v>655</v>
      </c>
      <c r="B794" s="34" t="s">
        <v>662</v>
      </c>
      <c r="C794" s="33" t="s">
        <v>122</v>
      </c>
      <c r="D794" s="35" t="s">
        <v>659</v>
      </c>
      <c r="E794" s="75">
        <v>550.16</v>
      </c>
      <c r="F794" s="61">
        <v>3211</v>
      </c>
      <c r="G794" s="64" t="s">
        <v>37</v>
      </c>
    </row>
    <row r="795" spans="1:11" x14ac:dyDescent="0.25">
      <c r="A795" s="243"/>
      <c r="B795" s="28" t="s">
        <v>663</v>
      </c>
      <c r="C795" s="126"/>
      <c r="D795" s="30"/>
      <c r="E795" s="76">
        <f>SUM(E794)</f>
        <v>550.16</v>
      </c>
      <c r="F795" s="29"/>
      <c r="G795" s="32"/>
    </row>
    <row r="796" spans="1:11" x14ac:dyDescent="0.25">
      <c r="A796" s="247" t="s">
        <v>655</v>
      </c>
      <c r="B796" s="46" t="s">
        <v>664</v>
      </c>
      <c r="C796" s="99" t="s">
        <v>666</v>
      </c>
      <c r="D796" s="48" t="s">
        <v>659</v>
      </c>
      <c r="E796" s="79">
        <v>146.80000000000001</v>
      </c>
      <c r="F796" s="47">
        <v>3293</v>
      </c>
      <c r="G796" s="248" t="s">
        <v>20</v>
      </c>
    </row>
    <row r="797" spans="1:11" x14ac:dyDescent="0.25">
      <c r="A797" s="243"/>
      <c r="B797" s="28" t="s">
        <v>665</v>
      </c>
      <c r="C797" s="126"/>
      <c r="D797" s="30"/>
      <c r="E797" s="76">
        <f>SUM(E796)</f>
        <v>146.80000000000001</v>
      </c>
      <c r="F797" s="29"/>
      <c r="G797" s="32"/>
    </row>
    <row r="798" spans="1:11" ht="30.75" customHeight="1" thickBot="1" x14ac:dyDescent="0.3">
      <c r="A798" s="139"/>
      <c r="B798" s="286" t="s">
        <v>667</v>
      </c>
      <c r="C798" s="287"/>
      <c r="D798" s="287"/>
      <c r="E798" s="168">
        <f>E787+E791+E793+E795+E797+E789</f>
        <v>3637.33</v>
      </c>
      <c r="F798" s="169"/>
      <c r="G798" s="204"/>
    </row>
    <row r="799" spans="1:11" ht="15.75" thickTop="1" x14ac:dyDescent="0.25">
      <c r="A799" s="138" t="s">
        <v>669</v>
      </c>
      <c r="B799" s="165" t="s">
        <v>29</v>
      </c>
      <c r="C799" s="33">
        <v>75508100288</v>
      </c>
      <c r="D799" s="35" t="s">
        <v>27</v>
      </c>
      <c r="E799" s="70">
        <v>80</v>
      </c>
      <c r="F799" s="167">
        <v>3213</v>
      </c>
      <c r="G799" s="90" t="s">
        <v>24</v>
      </c>
    </row>
    <row r="800" spans="1:11" x14ac:dyDescent="0.25">
      <c r="A800" s="142"/>
      <c r="B800" s="116" t="s">
        <v>34</v>
      </c>
      <c r="C800" s="176"/>
      <c r="D800" s="14"/>
      <c r="E800" s="69">
        <f>E799</f>
        <v>80</v>
      </c>
      <c r="F800" s="15"/>
      <c r="G800" s="16"/>
    </row>
    <row r="801" spans="1:9" x14ac:dyDescent="0.25">
      <c r="A801" s="136" t="s">
        <v>669</v>
      </c>
      <c r="B801" s="41" t="s">
        <v>542</v>
      </c>
      <c r="C801" s="33">
        <v>70852164421</v>
      </c>
      <c r="D801" s="24" t="s">
        <v>27</v>
      </c>
      <c r="E801" s="70">
        <v>340</v>
      </c>
      <c r="F801" s="3">
        <v>3213</v>
      </c>
      <c r="G801" s="4" t="s">
        <v>24</v>
      </c>
    </row>
    <row r="802" spans="1:9" x14ac:dyDescent="0.25">
      <c r="A802" s="142"/>
      <c r="B802" s="116" t="s">
        <v>536</v>
      </c>
      <c r="C802" s="176"/>
      <c r="D802" s="14"/>
      <c r="E802" s="69">
        <f>E801</f>
        <v>340</v>
      </c>
      <c r="F802" s="15"/>
      <c r="G802" s="16"/>
    </row>
    <row r="803" spans="1:9" x14ac:dyDescent="0.25">
      <c r="A803" s="136" t="s">
        <v>669</v>
      </c>
      <c r="B803" s="41" t="s">
        <v>674</v>
      </c>
      <c r="C803" s="24">
        <v>59624928052</v>
      </c>
      <c r="D803" s="10" t="s">
        <v>675</v>
      </c>
      <c r="E803" s="70">
        <v>350</v>
      </c>
      <c r="F803" s="3">
        <v>3213</v>
      </c>
      <c r="G803" s="4" t="s">
        <v>24</v>
      </c>
    </row>
    <row r="804" spans="1:9" x14ac:dyDescent="0.25">
      <c r="A804" s="142"/>
      <c r="B804" s="39" t="s">
        <v>676</v>
      </c>
      <c r="C804" s="176"/>
      <c r="D804" s="13"/>
      <c r="E804" s="72">
        <f>E803</f>
        <v>350</v>
      </c>
      <c r="F804" s="15"/>
      <c r="G804" s="16"/>
    </row>
    <row r="805" spans="1:9" x14ac:dyDescent="0.25">
      <c r="A805" s="136" t="s">
        <v>669</v>
      </c>
      <c r="B805" s="41" t="s">
        <v>213</v>
      </c>
      <c r="C805" s="24">
        <v>35157069592</v>
      </c>
      <c r="D805" s="35" t="s">
        <v>35</v>
      </c>
      <c r="E805" s="117">
        <f>371.06+1072.71</f>
        <v>1443.77</v>
      </c>
      <c r="F805" s="3">
        <v>3221</v>
      </c>
      <c r="G805" s="57" t="s">
        <v>9</v>
      </c>
    </row>
    <row r="806" spans="1:9" x14ac:dyDescent="0.25">
      <c r="A806" s="142"/>
      <c r="B806" s="28" t="s">
        <v>46</v>
      </c>
      <c r="C806" s="176"/>
      <c r="D806" s="21"/>
      <c r="E806" s="76">
        <f>E805</f>
        <v>1443.77</v>
      </c>
      <c r="F806" s="22"/>
      <c r="G806" s="23"/>
    </row>
    <row r="807" spans="1:9" x14ac:dyDescent="0.25">
      <c r="A807" s="136" t="s">
        <v>669</v>
      </c>
      <c r="B807" s="41" t="s">
        <v>677</v>
      </c>
      <c r="C807" s="24">
        <v>38757744993</v>
      </c>
      <c r="D807" s="35" t="s">
        <v>367</v>
      </c>
      <c r="E807" s="75">
        <v>302.93</v>
      </c>
      <c r="F807" s="3">
        <v>3221</v>
      </c>
      <c r="G807" s="57" t="s">
        <v>9</v>
      </c>
    </row>
    <row r="808" spans="1:9" x14ac:dyDescent="0.25">
      <c r="A808" s="142"/>
      <c r="B808" s="39" t="s">
        <v>678</v>
      </c>
      <c r="C808" s="176"/>
      <c r="D808" s="21"/>
      <c r="E808" s="76">
        <f>E807</f>
        <v>302.93</v>
      </c>
      <c r="F808" s="22"/>
      <c r="G808" s="23"/>
    </row>
    <row r="809" spans="1:9" x14ac:dyDescent="0.25">
      <c r="A809" s="136" t="s">
        <v>669</v>
      </c>
      <c r="B809" s="214" t="s">
        <v>341</v>
      </c>
      <c r="C809" s="24">
        <v>20858497843</v>
      </c>
      <c r="D809" s="35" t="s">
        <v>25</v>
      </c>
      <c r="E809" s="77">
        <v>12025.57</v>
      </c>
      <c r="F809" s="3">
        <v>3223</v>
      </c>
      <c r="G809" s="57" t="s">
        <v>10</v>
      </c>
    </row>
    <row r="810" spans="1:9" s="5" customFormat="1" x14ac:dyDescent="0.25">
      <c r="A810" s="136" t="s">
        <v>669</v>
      </c>
      <c r="B810" s="214" t="s">
        <v>341</v>
      </c>
      <c r="C810" s="24">
        <v>20858497843</v>
      </c>
      <c r="D810" s="35" t="s">
        <v>25</v>
      </c>
      <c r="E810" s="75">
        <v>168.37</v>
      </c>
      <c r="F810" s="47">
        <v>3232</v>
      </c>
      <c r="G810" s="90" t="s">
        <v>14</v>
      </c>
      <c r="H810"/>
      <c r="I810"/>
    </row>
    <row r="811" spans="1:9" x14ac:dyDescent="0.25">
      <c r="A811" s="142"/>
      <c r="B811" s="28" t="s">
        <v>342</v>
      </c>
      <c r="C811" s="126"/>
      <c r="D811" s="29"/>
      <c r="E811" s="76">
        <f>SUM(E809:E810)</f>
        <v>12193.94</v>
      </c>
      <c r="F811" s="31"/>
      <c r="G811" s="32"/>
    </row>
    <row r="812" spans="1:9" s="5" customFormat="1" x14ac:dyDescent="0.25">
      <c r="A812" s="136" t="s">
        <v>669</v>
      </c>
      <c r="B812" s="34" t="s">
        <v>279</v>
      </c>
      <c r="C812" s="33">
        <v>63073332380</v>
      </c>
      <c r="D812" s="35" t="s">
        <v>367</v>
      </c>
      <c r="E812" s="75">
        <v>6420.92</v>
      </c>
      <c r="F812" s="3">
        <v>3223</v>
      </c>
      <c r="G812" s="57" t="s">
        <v>10</v>
      </c>
      <c r="H812"/>
      <c r="I812"/>
    </row>
    <row r="813" spans="1:9" s="5" customFormat="1" x14ac:dyDescent="0.25">
      <c r="A813" s="142"/>
      <c r="B813" s="28" t="s">
        <v>280</v>
      </c>
      <c r="C813" s="126"/>
      <c r="D813" s="29"/>
      <c r="E813" s="76">
        <f>E812</f>
        <v>6420.92</v>
      </c>
      <c r="F813" s="31"/>
      <c r="G813" s="32"/>
      <c r="H813"/>
      <c r="I813"/>
    </row>
    <row r="814" spans="1:9" s="5" customFormat="1" x14ac:dyDescent="0.25">
      <c r="A814" s="136" t="s">
        <v>669</v>
      </c>
      <c r="B814" s="34" t="s">
        <v>319</v>
      </c>
      <c r="C814" s="33">
        <v>27759562625</v>
      </c>
      <c r="D814" s="35" t="s">
        <v>367</v>
      </c>
      <c r="E814" s="75">
        <v>80.23</v>
      </c>
      <c r="F814" s="3">
        <v>3223</v>
      </c>
      <c r="G814" s="57" t="s">
        <v>10</v>
      </c>
      <c r="H814"/>
      <c r="I814"/>
    </row>
    <row r="815" spans="1:9" s="5" customFormat="1" x14ac:dyDescent="0.25">
      <c r="A815" s="142"/>
      <c r="B815" s="28" t="s">
        <v>679</v>
      </c>
      <c r="C815" s="126"/>
      <c r="D815" s="29"/>
      <c r="E815" s="76">
        <f>E814</f>
        <v>80.23</v>
      </c>
      <c r="F815" s="31"/>
      <c r="G815" s="32"/>
      <c r="H815"/>
      <c r="I815"/>
    </row>
    <row r="816" spans="1:9" x14ac:dyDescent="0.25">
      <c r="A816" s="136" t="s">
        <v>669</v>
      </c>
      <c r="B816" s="34" t="s">
        <v>231</v>
      </c>
      <c r="C816" s="24">
        <v>90085791597</v>
      </c>
      <c r="D816" s="24" t="s">
        <v>25</v>
      </c>
      <c r="E816" s="75">
        <v>464.98</v>
      </c>
      <c r="F816" s="3">
        <v>3224</v>
      </c>
      <c r="G816" s="4" t="s">
        <v>11</v>
      </c>
    </row>
    <row r="817" spans="1:9" x14ac:dyDescent="0.25">
      <c r="A817" s="136"/>
      <c r="B817" s="28" t="s">
        <v>232</v>
      </c>
      <c r="C817" s="126"/>
      <c r="D817" s="126"/>
      <c r="E817" s="76">
        <f>E816</f>
        <v>464.98</v>
      </c>
      <c r="F817" s="31"/>
      <c r="G817" s="32"/>
    </row>
    <row r="818" spans="1:9" x14ac:dyDescent="0.25">
      <c r="A818" s="136" t="s">
        <v>669</v>
      </c>
      <c r="B818" s="214" t="s">
        <v>680</v>
      </c>
      <c r="C818" s="24">
        <v>69607301162</v>
      </c>
      <c r="D818" s="24" t="s">
        <v>25</v>
      </c>
      <c r="E818" s="77">
        <f>13</f>
        <v>13</v>
      </c>
      <c r="F818" s="3">
        <v>3224</v>
      </c>
      <c r="G818" s="4" t="s">
        <v>11</v>
      </c>
    </row>
    <row r="819" spans="1:9" s="5" customFormat="1" x14ac:dyDescent="0.25">
      <c r="A819" s="217" t="s">
        <v>669</v>
      </c>
      <c r="B819" s="214" t="s">
        <v>680</v>
      </c>
      <c r="C819" s="24">
        <v>69607301162</v>
      </c>
      <c r="D819" s="24" t="s">
        <v>25</v>
      </c>
      <c r="E819" s="77">
        <v>101.5</v>
      </c>
      <c r="F819" s="6">
        <v>3225</v>
      </c>
      <c r="G819" s="4" t="s">
        <v>235</v>
      </c>
      <c r="H819"/>
      <c r="I819"/>
    </row>
    <row r="820" spans="1:9" x14ac:dyDescent="0.25">
      <c r="A820" s="142"/>
      <c r="B820" s="28" t="s">
        <v>417</v>
      </c>
      <c r="C820" s="126"/>
      <c r="D820" s="30"/>
      <c r="E820" s="76">
        <f>E818+E819</f>
        <v>114.5</v>
      </c>
      <c r="F820" s="31"/>
      <c r="G820" s="32"/>
    </row>
    <row r="821" spans="1:9" x14ac:dyDescent="0.25">
      <c r="A821" s="136" t="s">
        <v>669</v>
      </c>
      <c r="B821" s="214" t="s">
        <v>681</v>
      </c>
      <c r="C821" s="24">
        <v>71642207963</v>
      </c>
      <c r="D821" s="24" t="s">
        <v>25</v>
      </c>
      <c r="E821" s="77">
        <v>140.54</v>
      </c>
      <c r="F821" s="6">
        <v>3225</v>
      </c>
      <c r="G821" s="4" t="s">
        <v>235</v>
      </c>
    </row>
    <row r="822" spans="1:9" x14ac:dyDescent="0.25">
      <c r="A822" s="142"/>
      <c r="B822" s="28" t="s">
        <v>682</v>
      </c>
      <c r="C822" s="176"/>
      <c r="D822" s="13"/>
      <c r="E822" s="76">
        <f>E821</f>
        <v>140.54</v>
      </c>
      <c r="F822" s="22"/>
      <c r="G822" s="23"/>
    </row>
    <row r="823" spans="1:9" x14ac:dyDescent="0.25">
      <c r="A823" s="136" t="s">
        <v>669</v>
      </c>
      <c r="B823" s="2" t="s">
        <v>626</v>
      </c>
      <c r="C823" s="24">
        <v>11374156664</v>
      </c>
      <c r="D823" s="24" t="s">
        <v>322</v>
      </c>
      <c r="E823" s="77">
        <v>142.80000000000001</v>
      </c>
      <c r="F823" s="6">
        <v>3225</v>
      </c>
      <c r="G823" s="4" t="s">
        <v>235</v>
      </c>
    </row>
    <row r="824" spans="1:9" s="5" customFormat="1" x14ac:dyDescent="0.25">
      <c r="A824" s="136" t="s">
        <v>669</v>
      </c>
      <c r="B824" s="2" t="s">
        <v>626</v>
      </c>
      <c r="C824" s="24">
        <v>11374156664</v>
      </c>
      <c r="D824" s="24" t="s">
        <v>322</v>
      </c>
      <c r="E824" s="77">
        <v>3</v>
      </c>
      <c r="F824" s="6">
        <v>3299</v>
      </c>
      <c r="G824" s="4" t="s">
        <v>136</v>
      </c>
      <c r="H824"/>
      <c r="I824"/>
    </row>
    <row r="825" spans="1:9" x14ac:dyDescent="0.25">
      <c r="A825" s="142"/>
      <c r="B825" s="28" t="s">
        <v>683</v>
      </c>
      <c r="C825" s="126"/>
      <c r="D825" s="30"/>
      <c r="E825" s="76">
        <f>E823+E824</f>
        <v>145.80000000000001</v>
      </c>
      <c r="F825" s="31"/>
      <c r="G825" s="32"/>
    </row>
    <row r="826" spans="1:9" x14ac:dyDescent="0.25">
      <c r="A826" s="136" t="s">
        <v>669</v>
      </c>
      <c r="B826" s="2" t="s">
        <v>262</v>
      </c>
      <c r="C826" s="99">
        <v>81793146560</v>
      </c>
      <c r="D826" s="35" t="s">
        <v>367</v>
      </c>
      <c r="E826" s="77">
        <v>26.56</v>
      </c>
      <c r="F826" s="5">
        <v>3231</v>
      </c>
      <c r="G826" s="4" t="s">
        <v>13</v>
      </c>
    </row>
    <row r="827" spans="1:9" s="5" customFormat="1" x14ac:dyDescent="0.25">
      <c r="A827" s="210" t="s">
        <v>669</v>
      </c>
      <c r="B827" s="46" t="s">
        <v>262</v>
      </c>
      <c r="C827" s="24">
        <v>81793146560</v>
      </c>
      <c r="D827" s="10" t="s">
        <v>27</v>
      </c>
      <c r="E827" s="79">
        <v>252.94</v>
      </c>
      <c r="F827" s="6">
        <v>3231</v>
      </c>
      <c r="G827" s="4" t="s">
        <v>13</v>
      </c>
      <c r="H827"/>
      <c r="I827"/>
    </row>
    <row r="828" spans="1:9" x14ac:dyDescent="0.25">
      <c r="A828" s="142"/>
      <c r="B828" s="28" t="s">
        <v>263</v>
      </c>
      <c r="C828" s="176"/>
      <c r="D828" s="13"/>
      <c r="E828" s="76">
        <f>E826+E827</f>
        <v>279.5</v>
      </c>
      <c r="F828" s="31"/>
      <c r="G828" s="32"/>
    </row>
    <row r="829" spans="1:9" x14ac:dyDescent="0.25">
      <c r="A829" s="136" t="s">
        <v>669</v>
      </c>
      <c r="B829" s="2" t="s">
        <v>85</v>
      </c>
      <c r="C829" s="99">
        <v>87311810356</v>
      </c>
      <c r="D829" s="35" t="s">
        <v>367</v>
      </c>
      <c r="E829" s="77">
        <v>302.37</v>
      </c>
      <c r="F829" s="6">
        <v>3231</v>
      </c>
      <c r="G829" s="4" t="s">
        <v>13</v>
      </c>
    </row>
    <row r="830" spans="1:9" x14ac:dyDescent="0.25">
      <c r="A830" s="142"/>
      <c r="B830" s="28" t="s">
        <v>84</v>
      </c>
      <c r="C830" s="126"/>
      <c r="D830" s="30"/>
      <c r="E830" s="76">
        <f>E829</f>
        <v>302.37</v>
      </c>
      <c r="F830" s="31"/>
      <c r="G830" s="32"/>
    </row>
    <row r="831" spans="1:9" x14ac:dyDescent="0.25">
      <c r="A831" s="136" t="s">
        <v>669</v>
      </c>
      <c r="B831" s="2" t="s">
        <v>300</v>
      </c>
      <c r="C831" s="24">
        <v>41549301551</v>
      </c>
      <c r="D831" s="24" t="s">
        <v>25</v>
      </c>
      <c r="E831" s="77">
        <v>660</v>
      </c>
      <c r="F831" s="6">
        <v>3232</v>
      </c>
      <c r="G831" s="4" t="s">
        <v>14</v>
      </c>
    </row>
    <row r="832" spans="1:9" x14ac:dyDescent="0.25">
      <c r="A832" s="142"/>
      <c r="B832" s="28" t="s">
        <v>301</v>
      </c>
      <c r="C832" s="126"/>
      <c r="D832" s="30"/>
      <c r="E832" s="76">
        <f>E831</f>
        <v>660</v>
      </c>
      <c r="F832" s="31"/>
      <c r="G832" s="32"/>
    </row>
    <row r="833" spans="1:7" x14ac:dyDescent="0.25">
      <c r="A833" s="136" t="s">
        <v>669</v>
      </c>
      <c r="B833" s="34" t="s">
        <v>128</v>
      </c>
      <c r="C833" s="24">
        <v>64546066176</v>
      </c>
      <c r="D833" s="35" t="s">
        <v>367</v>
      </c>
      <c r="E833" s="144">
        <v>200</v>
      </c>
      <c r="F833" s="6">
        <v>3233</v>
      </c>
      <c r="G833" s="4" t="s">
        <v>15</v>
      </c>
    </row>
    <row r="834" spans="1:7" x14ac:dyDescent="0.25">
      <c r="A834" s="142"/>
      <c r="B834" s="28" t="s">
        <v>111</v>
      </c>
      <c r="C834" s="126"/>
      <c r="D834" s="30"/>
      <c r="E834" s="76">
        <f>E833</f>
        <v>200</v>
      </c>
      <c r="F834" s="31"/>
      <c r="G834" s="32"/>
    </row>
    <row r="835" spans="1:7" x14ac:dyDescent="0.25">
      <c r="A835" s="136" t="s">
        <v>669</v>
      </c>
      <c r="B835" s="214" t="s">
        <v>552</v>
      </c>
      <c r="C835" s="24">
        <v>10839679016</v>
      </c>
      <c r="D835" s="35" t="s">
        <v>553</v>
      </c>
      <c r="E835" s="77">
        <v>3125</v>
      </c>
      <c r="F835" s="6">
        <v>3233</v>
      </c>
      <c r="G835" s="4" t="s">
        <v>15</v>
      </c>
    </row>
    <row r="836" spans="1:7" x14ac:dyDescent="0.25">
      <c r="A836" s="135"/>
      <c r="B836" s="28" t="s">
        <v>554</v>
      </c>
      <c r="C836" s="126"/>
      <c r="D836" s="30"/>
      <c r="E836" s="76">
        <f>SUM(E835)</f>
        <v>3125</v>
      </c>
      <c r="F836" s="31"/>
      <c r="G836" s="32"/>
    </row>
    <row r="837" spans="1:7" x14ac:dyDescent="0.25">
      <c r="A837" s="136" t="s">
        <v>669</v>
      </c>
      <c r="B837" s="214" t="s">
        <v>260</v>
      </c>
      <c r="C837" s="24">
        <v>38812451417</v>
      </c>
      <c r="D837" s="35" t="s">
        <v>25</v>
      </c>
      <c r="E837" s="77">
        <v>870.26</v>
      </c>
      <c r="F837" s="6">
        <v>3234</v>
      </c>
      <c r="G837" s="4" t="s">
        <v>16</v>
      </c>
    </row>
    <row r="838" spans="1:7" x14ac:dyDescent="0.25">
      <c r="A838" s="142"/>
      <c r="B838" s="28" t="s">
        <v>261</v>
      </c>
      <c r="C838" s="126"/>
      <c r="D838" s="30"/>
      <c r="E838" s="76">
        <f>SUM(E837)</f>
        <v>870.26</v>
      </c>
      <c r="F838" s="31"/>
      <c r="G838" s="32"/>
    </row>
    <row r="839" spans="1:7" x14ac:dyDescent="0.25">
      <c r="A839" s="136" t="s">
        <v>669</v>
      </c>
      <c r="B839" s="2" t="s">
        <v>233</v>
      </c>
      <c r="C839" s="24">
        <v>12492147815</v>
      </c>
      <c r="D839" s="35" t="s">
        <v>25</v>
      </c>
      <c r="E839" s="144">
        <v>132.1</v>
      </c>
      <c r="F839" s="6">
        <v>3235</v>
      </c>
      <c r="G839" s="4" t="s">
        <v>17</v>
      </c>
    </row>
    <row r="840" spans="1:7" x14ac:dyDescent="0.25">
      <c r="A840" s="142"/>
      <c r="B840" s="28" t="s">
        <v>234</v>
      </c>
      <c r="C840" s="126"/>
      <c r="D840" s="30"/>
      <c r="E840" s="76">
        <f>E839</f>
        <v>132.1</v>
      </c>
      <c r="F840" s="31"/>
      <c r="G840" s="32"/>
    </row>
    <row r="841" spans="1:7" x14ac:dyDescent="0.25">
      <c r="A841" s="136" t="s">
        <v>669</v>
      </c>
      <c r="B841" s="2" t="s">
        <v>684</v>
      </c>
      <c r="C841" s="178">
        <v>59958201374</v>
      </c>
      <c r="D841" s="35" t="s">
        <v>25</v>
      </c>
      <c r="E841" s="75">
        <v>2541.5300000000002</v>
      </c>
      <c r="F841" s="6">
        <v>3235</v>
      </c>
      <c r="G841" s="4" t="s">
        <v>17</v>
      </c>
    </row>
    <row r="842" spans="1:7" x14ac:dyDescent="0.25">
      <c r="A842" s="142"/>
      <c r="B842" s="28" t="s">
        <v>685</v>
      </c>
      <c r="C842" s="176"/>
      <c r="D842" s="13"/>
      <c r="E842" s="76">
        <f>E841</f>
        <v>2541.5300000000002</v>
      </c>
      <c r="F842" s="22"/>
      <c r="G842" s="23"/>
    </row>
    <row r="843" spans="1:7" x14ac:dyDescent="0.25">
      <c r="A843" s="136" t="s">
        <v>669</v>
      </c>
      <c r="B843" s="34" t="s">
        <v>245</v>
      </c>
      <c r="C843" s="24">
        <v>65969391355</v>
      </c>
      <c r="D843" s="35" t="s">
        <v>25</v>
      </c>
      <c r="E843" s="75">
        <v>83.29</v>
      </c>
      <c r="F843" s="6">
        <v>3236</v>
      </c>
      <c r="G843" s="4" t="s">
        <v>247</v>
      </c>
    </row>
    <row r="844" spans="1:7" x14ac:dyDescent="0.25">
      <c r="A844" s="142"/>
      <c r="B844" s="28" t="s">
        <v>246</v>
      </c>
      <c r="C844" s="126"/>
      <c r="D844" s="30"/>
      <c r="E844" s="76">
        <f>SUBTOTAL(9,E843)</f>
        <v>83.29</v>
      </c>
      <c r="F844" s="31"/>
      <c r="G844" s="32"/>
    </row>
    <row r="845" spans="1:7" x14ac:dyDescent="0.25">
      <c r="A845" s="136" t="s">
        <v>669</v>
      </c>
      <c r="B845" s="214" t="s">
        <v>687</v>
      </c>
      <c r="C845" s="178" t="s">
        <v>686</v>
      </c>
      <c r="D845" s="10" t="s">
        <v>25</v>
      </c>
      <c r="E845" s="77">
        <v>6250</v>
      </c>
      <c r="F845" s="6">
        <v>3237</v>
      </c>
      <c r="G845" s="4" t="s">
        <v>51</v>
      </c>
    </row>
    <row r="846" spans="1:7" x14ac:dyDescent="0.25">
      <c r="A846" s="142"/>
      <c r="B846" s="28" t="s">
        <v>688</v>
      </c>
      <c r="C846" s="126"/>
      <c r="D846" s="30"/>
      <c r="E846" s="76">
        <f>E845</f>
        <v>6250</v>
      </c>
      <c r="F846" s="31"/>
      <c r="G846" s="32"/>
    </row>
    <row r="847" spans="1:7" x14ac:dyDescent="0.25">
      <c r="A847" s="136" t="s">
        <v>669</v>
      </c>
      <c r="B847" s="214" t="s">
        <v>360</v>
      </c>
      <c r="C847" s="24">
        <v>50063679828</v>
      </c>
      <c r="D847" s="35" t="s">
        <v>27</v>
      </c>
      <c r="E847" s="144">
        <v>849.98</v>
      </c>
      <c r="F847" s="6">
        <v>3238</v>
      </c>
      <c r="G847" s="4" t="s">
        <v>18</v>
      </c>
    </row>
    <row r="848" spans="1:7" x14ac:dyDescent="0.25">
      <c r="A848" s="142"/>
      <c r="B848" s="28" t="s">
        <v>427</v>
      </c>
      <c r="C848" s="126"/>
      <c r="D848" s="30"/>
      <c r="E848" s="76">
        <f>E847</f>
        <v>849.98</v>
      </c>
      <c r="F848" s="31"/>
      <c r="G848" s="32"/>
    </row>
    <row r="849" spans="1:9" x14ac:dyDescent="0.25">
      <c r="A849" s="136" t="s">
        <v>669</v>
      </c>
      <c r="B849" s="34" t="s">
        <v>273</v>
      </c>
      <c r="C849" s="178">
        <v>85821130368</v>
      </c>
      <c r="D849" s="35" t="s">
        <v>27</v>
      </c>
      <c r="E849" s="144">
        <v>199.67</v>
      </c>
      <c r="F849" s="6">
        <v>3238</v>
      </c>
      <c r="G849" s="4" t="s">
        <v>18</v>
      </c>
    </row>
    <row r="850" spans="1:9" s="5" customFormat="1" x14ac:dyDescent="0.25">
      <c r="A850" s="136" t="s">
        <v>669</v>
      </c>
      <c r="B850" s="34" t="s">
        <v>273</v>
      </c>
      <c r="C850" s="178">
        <v>85821130368</v>
      </c>
      <c r="D850" s="35" t="s">
        <v>27</v>
      </c>
      <c r="E850" s="144">
        <v>5.3</v>
      </c>
      <c r="F850" s="6">
        <v>3221</v>
      </c>
      <c r="G850" s="4" t="s">
        <v>9</v>
      </c>
      <c r="H850"/>
      <c r="I850"/>
    </row>
    <row r="851" spans="1:9" x14ac:dyDescent="0.25">
      <c r="A851" s="142"/>
      <c r="B851" s="28" t="s">
        <v>363</v>
      </c>
      <c r="C851" s="126"/>
      <c r="D851" s="30"/>
      <c r="E851" s="76">
        <f>E849+E850</f>
        <v>204.97</v>
      </c>
      <c r="F851" s="31"/>
      <c r="G851" s="32"/>
    </row>
    <row r="852" spans="1:9" x14ac:dyDescent="0.25">
      <c r="A852" s="136" t="s">
        <v>669</v>
      </c>
      <c r="B852" s="34" t="s">
        <v>91</v>
      </c>
      <c r="C852" s="24">
        <v>11815662330</v>
      </c>
      <c r="D852" s="35" t="s">
        <v>25</v>
      </c>
      <c r="E852" s="75">
        <v>962.5</v>
      </c>
      <c r="F852" s="6">
        <v>3238</v>
      </c>
      <c r="G852" s="4" t="s">
        <v>18</v>
      </c>
    </row>
    <row r="853" spans="1:9" x14ac:dyDescent="0.25">
      <c r="A853" s="142"/>
      <c r="B853" s="28" t="s">
        <v>92</v>
      </c>
      <c r="C853" s="126"/>
      <c r="D853" s="30"/>
      <c r="E853" s="76">
        <f>E852</f>
        <v>962.5</v>
      </c>
      <c r="F853" s="31"/>
      <c r="G853" s="32"/>
    </row>
    <row r="854" spans="1:9" x14ac:dyDescent="0.25">
      <c r="A854" s="136" t="s">
        <v>669</v>
      </c>
      <c r="B854" s="214" t="s">
        <v>689</v>
      </c>
      <c r="C854" s="24">
        <v>80947211460</v>
      </c>
      <c r="D854" s="35" t="s">
        <v>539</v>
      </c>
      <c r="E854" s="77">
        <v>165.9</v>
      </c>
      <c r="F854" s="6">
        <v>3238</v>
      </c>
      <c r="G854" s="4" t="s">
        <v>18</v>
      </c>
    </row>
    <row r="855" spans="1:9" x14ac:dyDescent="0.25">
      <c r="A855" s="142"/>
      <c r="B855" s="28" t="s">
        <v>690</v>
      </c>
      <c r="C855" s="126"/>
      <c r="D855" s="30"/>
      <c r="E855" s="76">
        <f>E854</f>
        <v>165.9</v>
      </c>
      <c r="F855" s="31"/>
      <c r="G855" s="32"/>
    </row>
    <row r="856" spans="1:9" x14ac:dyDescent="0.25">
      <c r="A856" s="136" t="s">
        <v>669</v>
      </c>
      <c r="B856" s="214" t="s">
        <v>691</v>
      </c>
      <c r="C856" s="24">
        <v>53233192360</v>
      </c>
      <c r="D856" s="35" t="s">
        <v>27</v>
      </c>
      <c r="E856" s="75">
        <v>843.75</v>
      </c>
      <c r="F856" s="6">
        <v>3238</v>
      </c>
      <c r="G856" s="4" t="s">
        <v>18</v>
      </c>
    </row>
    <row r="857" spans="1:9" x14ac:dyDescent="0.25">
      <c r="A857" s="142"/>
      <c r="B857" s="28" t="s">
        <v>692</v>
      </c>
      <c r="C857" s="126"/>
      <c r="D857" s="30"/>
      <c r="E857" s="76">
        <f>SUM(E856)</f>
        <v>843.75</v>
      </c>
      <c r="F857" s="31"/>
      <c r="G857" s="32"/>
    </row>
    <row r="858" spans="1:9" x14ac:dyDescent="0.25">
      <c r="A858" s="136" t="s">
        <v>669</v>
      </c>
      <c r="B858" s="2" t="s">
        <v>468</v>
      </c>
      <c r="C858" s="24">
        <v>62226620908</v>
      </c>
      <c r="D858" s="35" t="s">
        <v>27</v>
      </c>
      <c r="E858" s="77">
        <v>68.88</v>
      </c>
      <c r="F858" s="6">
        <v>3293</v>
      </c>
      <c r="G858" s="248" t="s">
        <v>20</v>
      </c>
    </row>
    <row r="859" spans="1:9" x14ac:dyDescent="0.25">
      <c r="A859" s="136"/>
      <c r="B859" s="28" t="s">
        <v>693</v>
      </c>
      <c r="C859" s="176"/>
      <c r="D859" s="13"/>
      <c r="E859" s="76">
        <f>SUM(E858)</f>
        <v>68.88</v>
      </c>
      <c r="F859" s="22"/>
      <c r="G859" s="23"/>
    </row>
    <row r="860" spans="1:9" x14ac:dyDescent="0.25">
      <c r="A860" s="136" t="s">
        <v>669</v>
      </c>
      <c r="B860" s="34" t="s">
        <v>694</v>
      </c>
      <c r="C860" s="178">
        <v>30509201849</v>
      </c>
      <c r="D860" s="10" t="s">
        <v>25</v>
      </c>
      <c r="E860" s="75">
        <v>300</v>
      </c>
      <c r="F860" s="6">
        <v>3294</v>
      </c>
      <c r="G860" s="4" t="s">
        <v>311</v>
      </c>
    </row>
    <row r="861" spans="1:9" x14ac:dyDescent="0.25">
      <c r="A861" s="135"/>
      <c r="B861" s="28" t="s">
        <v>695</v>
      </c>
      <c r="C861" s="126"/>
      <c r="D861" s="30"/>
      <c r="E861" s="76">
        <f>SUM(E860)</f>
        <v>300</v>
      </c>
      <c r="F861" s="31"/>
      <c r="G861" s="32"/>
    </row>
    <row r="862" spans="1:9" x14ac:dyDescent="0.25">
      <c r="A862" s="136" t="s">
        <v>669</v>
      </c>
      <c r="B862" s="2" t="s">
        <v>696</v>
      </c>
      <c r="C862" s="24">
        <v>64729046835</v>
      </c>
      <c r="D862" s="10" t="s">
        <v>25</v>
      </c>
      <c r="E862" s="75">
        <v>135</v>
      </c>
      <c r="F862" s="6">
        <v>4221</v>
      </c>
      <c r="G862" s="4" t="s">
        <v>61</v>
      </c>
    </row>
    <row r="863" spans="1:9" x14ac:dyDescent="0.25">
      <c r="A863" s="142"/>
      <c r="B863" s="28" t="s">
        <v>697</v>
      </c>
      <c r="C863" s="126"/>
      <c r="D863" s="30"/>
      <c r="E863" s="76">
        <f>SUM(E862)</f>
        <v>135</v>
      </c>
      <c r="F863" s="31"/>
      <c r="G863" s="32"/>
    </row>
    <row r="864" spans="1:9" x14ac:dyDescent="0.25">
      <c r="A864" s="136" t="s">
        <v>669</v>
      </c>
      <c r="B864" s="34" t="s">
        <v>699</v>
      </c>
      <c r="C864" s="24">
        <v>60385712857</v>
      </c>
      <c r="D864" s="35" t="s">
        <v>372</v>
      </c>
      <c r="E864" s="75">
        <v>3311.25</v>
      </c>
      <c r="F864" s="6">
        <v>4227</v>
      </c>
      <c r="G864" s="4" t="s">
        <v>698</v>
      </c>
    </row>
    <row r="865" spans="1:7" x14ac:dyDescent="0.25">
      <c r="A865" s="142"/>
      <c r="B865" s="28" t="s">
        <v>700</v>
      </c>
      <c r="C865" s="126"/>
      <c r="D865" s="30"/>
      <c r="E865" s="76">
        <f>SUM(E864)</f>
        <v>3311.25</v>
      </c>
      <c r="F865" s="31"/>
      <c r="G865" s="32"/>
    </row>
    <row r="866" spans="1:7" x14ac:dyDescent="0.25">
      <c r="A866" s="136" t="s">
        <v>669</v>
      </c>
      <c r="B866" s="122" t="s">
        <v>701</v>
      </c>
      <c r="C866" s="24">
        <v>81742701785</v>
      </c>
      <c r="D866" s="10" t="s">
        <v>27</v>
      </c>
      <c r="E866" s="144">
        <v>254.85</v>
      </c>
      <c r="F866" s="6">
        <v>4227</v>
      </c>
      <c r="G866" s="4" t="s">
        <v>698</v>
      </c>
    </row>
    <row r="867" spans="1:7" x14ac:dyDescent="0.25">
      <c r="A867" s="142"/>
      <c r="B867" s="28" t="s">
        <v>702</v>
      </c>
      <c r="C867" s="126"/>
      <c r="D867" s="30"/>
      <c r="E867" s="76">
        <f>E866</f>
        <v>254.85</v>
      </c>
      <c r="F867" s="31"/>
      <c r="G867" s="32"/>
    </row>
    <row r="868" spans="1:7" x14ac:dyDescent="0.25">
      <c r="A868" s="136" t="s">
        <v>669</v>
      </c>
      <c r="B868" s="122" t="s">
        <v>210</v>
      </c>
      <c r="C868" s="24">
        <v>34016189309</v>
      </c>
      <c r="D868" s="10" t="s">
        <v>211</v>
      </c>
      <c r="E868" s="75">
        <v>497.38</v>
      </c>
      <c r="F868" s="6">
        <v>3221</v>
      </c>
      <c r="G868" s="4" t="s">
        <v>9</v>
      </c>
    </row>
    <row r="869" spans="1:7" x14ac:dyDescent="0.25">
      <c r="A869" s="142"/>
      <c r="B869" s="28" t="s">
        <v>212</v>
      </c>
      <c r="C869" s="126"/>
      <c r="D869" s="30"/>
      <c r="E869" s="76">
        <f>SUM(E868)</f>
        <v>497.38</v>
      </c>
      <c r="F869" s="31"/>
      <c r="G869" s="32"/>
    </row>
    <row r="870" spans="1:7" x14ac:dyDescent="0.25">
      <c r="A870" s="136" t="s">
        <v>669</v>
      </c>
      <c r="B870" s="46" t="s">
        <v>703</v>
      </c>
      <c r="C870" s="24">
        <v>99944170669</v>
      </c>
      <c r="D870" s="10" t="s">
        <v>27</v>
      </c>
      <c r="E870" s="79">
        <v>18</v>
      </c>
      <c r="F870" s="6">
        <v>3221</v>
      </c>
      <c r="G870" s="4" t="s">
        <v>9</v>
      </c>
    </row>
    <row r="871" spans="1:7" x14ac:dyDescent="0.25">
      <c r="A871" s="135"/>
      <c r="B871" s="28" t="s">
        <v>704</v>
      </c>
      <c r="C871" s="126"/>
      <c r="D871" s="30"/>
      <c r="E871" s="76">
        <f>SUM(E870)</f>
        <v>18</v>
      </c>
      <c r="F871" s="31"/>
      <c r="G871" s="32"/>
    </row>
    <row r="872" spans="1:7" x14ac:dyDescent="0.25">
      <c r="A872" s="136" t="s">
        <v>669</v>
      </c>
      <c r="B872" s="214" t="s">
        <v>705</v>
      </c>
      <c r="C872" s="178">
        <v>25080409407</v>
      </c>
      <c r="D872" s="35" t="s">
        <v>706</v>
      </c>
      <c r="E872" s="144">
        <v>494.03</v>
      </c>
      <c r="F872" s="6">
        <v>3221</v>
      </c>
      <c r="G872" s="4" t="s">
        <v>9</v>
      </c>
    </row>
    <row r="873" spans="1:7" x14ac:dyDescent="0.25">
      <c r="A873" s="135"/>
      <c r="B873" s="28" t="s">
        <v>707</v>
      </c>
      <c r="C873" s="126"/>
      <c r="D873" s="30"/>
      <c r="E873" s="76">
        <f>SUM(E872)</f>
        <v>494.03</v>
      </c>
      <c r="F873" s="31"/>
      <c r="G873" s="32"/>
    </row>
    <row r="874" spans="1:7" x14ac:dyDescent="0.25">
      <c r="A874" s="136" t="s">
        <v>669</v>
      </c>
      <c r="B874" s="214" t="s">
        <v>622</v>
      </c>
      <c r="C874" s="24">
        <v>79612787745</v>
      </c>
      <c r="D874" s="35" t="s">
        <v>27</v>
      </c>
      <c r="E874" s="144">
        <v>122.96</v>
      </c>
      <c r="F874" s="6">
        <v>3224</v>
      </c>
      <c r="G874" s="4" t="s">
        <v>11</v>
      </c>
    </row>
    <row r="875" spans="1:7" x14ac:dyDescent="0.25">
      <c r="A875" s="142"/>
      <c r="B875" s="28" t="s">
        <v>623</v>
      </c>
      <c r="C875" s="126"/>
      <c r="D875" s="30"/>
      <c r="E875" s="76">
        <f>SUM(E874)</f>
        <v>122.96</v>
      </c>
      <c r="F875" s="31"/>
      <c r="G875" s="32"/>
    </row>
    <row r="876" spans="1:7" x14ac:dyDescent="0.25">
      <c r="A876" s="136" t="s">
        <v>669</v>
      </c>
      <c r="B876" s="46" t="s">
        <v>566</v>
      </c>
      <c r="C876" s="24">
        <v>29524210204</v>
      </c>
      <c r="D876" s="35" t="s">
        <v>27</v>
      </c>
      <c r="E876" s="79">
        <v>278.26</v>
      </c>
      <c r="F876" s="6">
        <v>3231</v>
      </c>
      <c r="G876" s="4" t="s">
        <v>13</v>
      </c>
    </row>
    <row r="877" spans="1:7" x14ac:dyDescent="0.25">
      <c r="A877" s="142"/>
      <c r="B877" s="28" t="s">
        <v>629</v>
      </c>
      <c r="C877" s="173"/>
      <c r="D877" s="44"/>
      <c r="E877" s="80">
        <f>SUM(E876)</f>
        <v>278.26</v>
      </c>
      <c r="F877" s="45"/>
      <c r="G877" s="56"/>
    </row>
    <row r="878" spans="1:7" x14ac:dyDescent="0.25">
      <c r="A878" s="210" t="s">
        <v>669</v>
      </c>
      <c r="B878" s="34" t="s">
        <v>708</v>
      </c>
      <c r="C878" s="33">
        <v>70133616033</v>
      </c>
      <c r="D878" s="10" t="s">
        <v>27</v>
      </c>
      <c r="E878" s="75">
        <v>123.37</v>
      </c>
      <c r="F878" s="6">
        <v>3231</v>
      </c>
      <c r="G878" s="4" t="s">
        <v>13</v>
      </c>
    </row>
    <row r="879" spans="1:7" x14ac:dyDescent="0.25">
      <c r="A879" s="216"/>
      <c r="B879" s="28" t="s">
        <v>709</v>
      </c>
      <c r="C879" s="126"/>
      <c r="D879" s="30"/>
      <c r="E879" s="76">
        <f>SUM(E878)</f>
        <v>123.37</v>
      </c>
      <c r="F879" s="29"/>
      <c r="G879" s="32"/>
    </row>
    <row r="880" spans="1:7" x14ac:dyDescent="0.25">
      <c r="A880" s="210" t="s">
        <v>669</v>
      </c>
      <c r="B880" s="46" t="s">
        <v>375</v>
      </c>
      <c r="C880" s="33">
        <v>1530553235</v>
      </c>
      <c r="D880" s="10" t="s">
        <v>25</v>
      </c>
      <c r="E880" s="79">
        <v>187.5</v>
      </c>
      <c r="F880" s="6">
        <v>3232</v>
      </c>
      <c r="G880" s="4" t="s">
        <v>14</v>
      </c>
    </row>
    <row r="881" spans="1:9" x14ac:dyDescent="0.25">
      <c r="A881" s="142"/>
      <c r="B881" s="42" t="s">
        <v>376</v>
      </c>
      <c r="C881" s="173"/>
      <c r="D881" s="44"/>
      <c r="E881" s="80">
        <f>E880</f>
        <v>187.5</v>
      </c>
      <c r="F881" s="43"/>
      <c r="G881" s="56"/>
    </row>
    <row r="882" spans="1:9" x14ac:dyDescent="0.25">
      <c r="A882" s="136" t="s">
        <v>669</v>
      </c>
      <c r="B882" s="46" t="s">
        <v>710</v>
      </c>
      <c r="C882" s="99">
        <v>15106380004</v>
      </c>
      <c r="D882" s="10" t="s">
        <v>712</v>
      </c>
      <c r="E882" s="79">
        <v>240</v>
      </c>
      <c r="F882" s="6">
        <v>3232</v>
      </c>
      <c r="G882" s="4" t="s">
        <v>14</v>
      </c>
    </row>
    <row r="883" spans="1:9" x14ac:dyDescent="0.25">
      <c r="A883" s="142"/>
      <c r="B883" s="42" t="s">
        <v>711</v>
      </c>
      <c r="C883" s="173"/>
      <c r="D883" s="44"/>
      <c r="E883" s="80">
        <f>SUM(E882)</f>
        <v>240</v>
      </c>
      <c r="F883" s="43"/>
      <c r="G883" s="56"/>
    </row>
    <row r="884" spans="1:9" x14ac:dyDescent="0.25">
      <c r="A884" s="136" t="s">
        <v>669</v>
      </c>
      <c r="B884" s="46" t="s">
        <v>713</v>
      </c>
      <c r="C884" s="99">
        <v>99401575594</v>
      </c>
      <c r="D884" s="48" t="s">
        <v>25</v>
      </c>
      <c r="E884" s="79">
        <v>4903.47</v>
      </c>
      <c r="F884" s="6">
        <v>3232</v>
      </c>
      <c r="G884" s="4" t="s">
        <v>14</v>
      </c>
    </row>
    <row r="885" spans="1:9" x14ac:dyDescent="0.25">
      <c r="A885" s="135"/>
      <c r="B885" s="42" t="s">
        <v>714</v>
      </c>
      <c r="C885" s="173"/>
      <c r="D885" s="44"/>
      <c r="E885" s="80">
        <f>E884</f>
        <v>4903.47</v>
      </c>
      <c r="F885" s="43"/>
      <c r="G885" s="56"/>
    </row>
    <row r="886" spans="1:9" x14ac:dyDescent="0.25">
      <c r="A886" s="136" t="s">
        <v>669</v>
      </c>
      <c r="B886" s="34" t="s">
        <v>101</v>
      </c>
      <c r="C886" s="24">
        <v>97244287460</v>
      </c>
      <c r="D886" s="48" t="s">
        <v>25</v>
      </c>
      <c r="E886" s="75">
        <v>70.62</v>
      </c>
      <c r="F886" s="6">
        <v>3232</v>
      </c>
      <c r="G886" s="4" t="s">
        <v>14</v>
      </c>
    </row>
    <row r="887" spans="1:9" s="5" customFormat="1" x14ac:dyDescent="0.25">
      <c r="A887" s="136" t="s">
        <v>669</v>
      </c>
      <c r="B887" s="34" t="s">
        <v>101</v>
      </c>
      <c r="C887" s="24">
        <v>97244287460</v>
      </c>
      <c r="D887" s="48" t="s">
        <v>25</v>
      </c>
      <c r="E887" s="79">
        <v>530</v>
      </c>
      <c r="F887" s="250">
        <v>3235</v>
      </c>
      <c r="G887" s="4" t="s">
        <v>17</v>
      </c>
      <c r="H887"/>
      <c r="I887"/>
    </row>
    <row r="888" spans="1:9" x14ac:dyDescent="0.25">
      <c r="A888" s="142"/>
      <c r="B888" s="42" t="s">
        <v>102</v>
      </c>
      <c r="C888" s="173"/>
      <c r="D888" s="44"/>
      <c r="E888" s="80">
        <f>SUM(E886:E887)</f>
        <v>600.62</v>
      </c>
      <c r="F888" s="43"/>
      <c r="G888" s="56"/>
    </row>
    <row r="889" spans="1:9" x14ac:dyDescent="0.25">
      <c r="A889" s="136" t="s">
        <v>669</v>
      </c>
      <c r="B889" s="2" t="s">
        <v>74</v>
      </c>
      <c r="C889" s="33">
        <v>97009579940</v>
      </c>
      <c r="D889" s="48" t="s">
        <v>73</v>
      </c>
      <c r="E889" s="75">
        <v>1623.75</v>
      </c>
      <c r="F889" s="6">
        <v>3232</v>
      </c>
      <c r="G889" s="4" t="s">
        <v>14</v>
      </c>
    </row>
    <row r="890" spans="1:9" x14ac:dyDescent="0.25">
      <c r="A890" s="142"/>
      <c r="B890" s="28" t="s">
        <v>75</v>
      </c>
      <c r="C890" s="126"/>
      <c r="D890" s="30"/>
      <c r="E890" s="76">
        <f>SUM(E889)</f>
        <v>1623.75</v>
      </c>
      <c r="F890" s="29"/>
      <c r="G890" s="32"/>
    </row>
    <row r="891" spans="1:9" x14ac:dyDescent="0.25">
      <c r="A891" s="136" t="s">
        <v>669</v>
      </c>
      <c r="B891" s="34" t="s">
        <v>225</v>
      </c>
      <c r="C891" s="33">
        <v>14740285506</v>
      </c>
      <c r="D891" s="48" t="s">
        <v>25</v>
      </c>
      <c r="E891" s="75">
        <v>700</v>
      </c>
      <c r="F891" s="6">
        <v>3232</v>
      </c>
      <c r="G891" s="4" t="s">
        <v>14</v>
      </c>
    </row>
    <row r="892" spans="1:9" x14ac:dyDescent="0.25">
      <c r="A892" s="209"/>
      <c r="B892" s="212" t="s">
        <v>226</v>
      </c>
      <c r="C892" s="206"/>
      <c r="D892" s="30"/>
      <c r="E892" s="76">
        <f>SUM(E891)</f>
        <v>700</v>
      </c>
      <c r="F892" s="29"/>
      <c r="G892" s="208"/>
    </row>
    <row r="893" spans="1:9" ht="15" customHeight="1" x14ac:dyDescent="0.25">
      <c r="A893" s="210" t="s">
        <v>669</v>
      </c>
      <c r="B893" s="34" t="s">
        <v>257</v>
      </c>
      <c r="C893" s="231">
        <v>76120956111</v>
      </c>
      <c r="D893" s="48" t="s">
        <v>25</v>
      </c>
      <c r="E893" s="75">
        <v>400</v>
      </c>
      <c r="F893" s="47">
        <v>3232</v>
      </c>
      <c r="G893" s="90" t="s">
        <v>14</v>
      </c>
    </row>
    <row r="894" spans="1:9" x14ac:dyDescent="0.25">
      <c r="A894" s="211"/>
      <c r="B894" s="212" t="s">
        <v>259</v>
      </c>
      <c r="C894" s="206"/>
      <c r="D894" s="207"/>
      <c r="E894" s="76">
        <f>SUM(E893)</f>
        <v>400</v>
      </c>
      <c r="F894" s="29"/>
      <c r="G894" s="32"/>
    </row>
    <row r="895" spans="1:9" x14ac:dyDescent="0.25">
      <c r="A895" s="210" t="s">
        <v>669</v>
      </c>
      <c r="B895" s="34" t="s">
        <v>434</v>
      </c>
      <c r="C895" s="33">
        <v>42961482220</v>
      </c>
      <c r="D895" s="10" t="s">
        <v>27</v>
      </c>
      <c r="E895" s="75">
        <v>1247.5</v>
      </c>
      <c r="F895" s="6">
        <v>3233</v>
      </c>
      <c r="G895" s="4" t="s">
        <v>15</v>
      </c>
    </row>
    <row r="896" spans="1:9" x14ac:dyDescent="0.25">
      <c r="A896" s="211"/>
      <c r="B896" s="212" t="s">
        <v>435</v>
      </c>
      <c r="C896" s="206"/>
      <c r="D896" s="207"/>
      <c r="E896" s="76">
        <f>SUM(E895)</f>
        <v>1247.5</v>
      </c>
      <c r="F896" s="29"/>
      <c r="G896" s="32"/>
    </row>
    <row r="897" spans="1:12" x14ac:dyDescent="0.25">
      <c r="A897" s="210" t="s">
        <v>669</v>
      </c>
      <c r="B897" s="227" t="s">
        <v>253</v>
      </c>
      <c r="C897" s="231">
        <v>67028344067</v>
      </c>
      <c r="D897" s="233" t="s">
        <v>50</v>
      </c>
      <c r="E897" s="75">
        <v>2683.7</v>
      </c>
      <c r="F897" s="61">
        <v>3239</v>
      </c>
      <c r="G897" s="90" t="s">
        <v>19</v>
      </c>
    </row>
    <row r="898" spans="1:12" x14ac:dyDescent="0.25">
      <c r="A898" s="211"/>
      <c r="B898" s="212" t="s">
        <v>253</v>
      </c>
      <c r="C898" s="206"/>
      <c r="D898" s="207"/>
      <c r="E898" s="76">
        <f>SUM(E897)</f>
        <v>2683.7</v>
      </c>
      <c r="F898" s="29"/>
      <c r="G898" s="32"/>
    </row>
    <row r="899" spans="1:12" x14ac:dyDescent="0.25">
      <c r="A899" s="210" t="s">
        <v>669</v>
      </c>
      <c r="B899" s="227" t="s">
        <v>243</v>
      </c>
      <c r="C899" s="24" t="s">
        <v>90</v>
      </c>
      <c r="D899" s="24" t="s">
        <v>25</v>
      </c>
      <c r="E899" s="75">
        <v>293.83999999999997</v>
      </c>
      <c r="F899" s="61">
        <v>3239</v>
      </c>
      <c r="G899" s="90" t="s">
        <v>19</v>
      </c>
    </row>
    <row r="900" spans="1:12" x14ac:dyDescent="0.25">
      <c r="A900" s="211"/>
      <c r="B900" s="212" t="s">
        <v>243</v>
      </c>
      <c r="C900" s="206"/>
      <c r="D900" s="207"/>
      <c r="E900" s="76">
        <f>SUM(E899)</f>
        <v>293.83999999999997</v>
      </c>
      <c r="F900" s="29"/>
      <c r="G900" s="32"/>
    </row>
    <row r="901" spans="1:12" x14ac:dyDescent="0.25">
      <c r="A901" s="210" t="s">
        <v>669</v>
      </c>
      <c r="B901" s="227" t="s">
        <v>88</v>
      </c>
      <c r="C901" s="231">
        <v>44537034108</v>
      </c>
      <c r="D901" s="24" t="s">
        <v>25</v>
      </c>
      <c r="E901" s="75">
        <v>4455</v>
      </c>
      <c r="F901" s="61">
        <v>3239</v>
      </c>
      <c r="G901" s="90" t="s">
        <v>19</v>
      </c>
      <c r="L901" s="249"/>
    </row>
    <row r="902" spans="1:12" x14ac:dyDescent="0.25">
      <c r="A902" s="242"/>
      <c r="B902" s="239" t="s">
        <v>89</v>
      </c>
      <c r="C902" s="240"/>
      <c r="D902" s="241"/>
      <c r="E902" s="76">
        <f>SUM(E901)</f>
        <v>4455</v>
      </c>
      <c r="F902" s="237"/>
      <c r="G902" s="238"/>
    </row>
    <row r="903" spans="1:12" x14ac:dyDescent="0.25">
      <c r="A903" s="210" t="s">
        <v>669</v>
      </c>
      <c r="B903" s="227" t="s">
        <v>227</v>
      </c>
      <c r="C903" s="231">
        <v>60845511600</v>
      </c>
      <c r="D903" s="24" t="s">
        <v>25</v>
      </c>
      <c r="E903" s="75">
        <v>1473.2</v>
      </c>
      <c r="F903" s="61">
        <v>3239</v>
      </c>
      <c r="G903" s="90" t="s">
        <v>19</v>
      </c>
      <c r="J903" s="249"/>
    </row>
    <row r="904" spans="1:12" x14ac:dyDescent="0.25">
      <c r="A904" s="210"/>
      <c r="B904" s="234" t="s">
        <v>228</v>
      </c>
      <c r="C904" s="240"/>
      <c r="D904" s="235"/>
      <c r="E904" s="76">
        <f>SUM(E903)</f>
        <v>1473.2</v>
      </c>
      <c r="F904" s="237"/>
      <c r="G904" s="238"/>
    </row>
    <row r="905" spans="1:12" x14ac:dyDescent="0.25">
      <c r="A905" s="210" t="s">
        <v>669</v>
      </c>
      <c r="B905" s="227" t="s">
        <v>388</v>
      </c>
      <c r="C905" s="99">
        <v>95549017341</v>
      </c>
      <c r="D905" s="233" t="s">
        <v>25</v>
      </c>
      <c r="E905" s="75">
        <v>1806.36</v>
      </c>
      <c r="F905" s="61">
        <v>3239</v>
      </c>
      <c r="G905" s="90" t="s">
        <v>19</v>
      </c>
    </row>
    <row r="906" spans="1:12" x14ac:dyDescent="0.25">
      <c r="A906" s="211"/>
      <c r="B906" s="28" t="s">
        <v>389</v>
      </c>
      <c r="C906" s="126"/>
      <c r="D906" s="30"/>
      <c r="E906" s="76">
        <f>SUM(E905)</f>
        <v>1806.36</v>
      </c>
      <c r="F906" s="29"/>
      <c r="G906" s="32"/>
    </row>
    <row r="907" spans="1:12" x14ac:dyDescent="0.25">
      <c r="A907" s="210" t="s">
        <v>669</v>
      </c>
      <c r="B907" s="34" t="s">
        <v>715</v>
      </c>
      <c r="C907" s="33">
        <v>83442273157</v>
      </c>
      <c r="D907" s="35" t="s">
        <v>372</v>
      </c>
      <c r="E907" s="75">
        <v>624.14</v>
      </c>
      <c r="F907" s="61">
        <v>3239</v>
      </c>
      <c r="G907" s="90" t="s">
        <v>19</v>
      </c>
    </row>
    <row r="908" spans="1:12" x14ac:dyDescent="0.25">
      <c r="A908" s="243"/>
      <c r="B908" s="28" t="s">
        <v>716</v>
      </c>
      <c r="C908" s="126"/>
      <c r="D908" s="30"/>
      <c r="E908" s="76">
        <f>SUM(E907)</f>
        <v>624.14</v>
      </c>
      <c r="F908" s="29"/>
      <c r="G908" s="32"/>
    </row>
    <row r="909" spans="1:12" x14ac:dyDescent="0.25">
      <c r="A909" s="210" t="s">
        <v>669</v>
      </c>
      <c r="B909" s="34" t="s">
        <v>396</v>
      </c>
      <c r="C909" s="24" t="s">
        <v>393</v>
      </c>
      <c r="D909" s="24" t="s">
        <v>395</v>
      </c>
      <c r="E909" s="75">
        <v>4936.33</v>
      </c>
      <c r="F909" s="47">
        <v>3213</v>
      </c>
      <c r="G909" s="90" t="s">
        <v>24</v>
      </c>
    </row>
    <row r="910" spans="1:12" x14ac:dyDescent="0.25">
      <c r="A910" s="243"/>
      <c r="B910" s="28" t="s">
        <v>123</v>
      </c>
      <c r="C910" s="206"/>
      <c r="D910" s="207"/>
      <c r="E910" s="76">
        <f>SUM(E909)</f>
        <v>4936.33</v>
      </c>
      <c r="F910" s="29"/>
      <c r="G910" s="32"/>
    </row>
    <row r="911" spans="1:12" x14ac:dyDescent="0.25">
      <c r="A911" s="210" t="s">
        <v>669</v>
      </c>
      <c r="B911" s="34" t="s">
        <v>718</v>
      </c>
      <c r="C911" s="62" t="s">
        <v>717</v>
      </c>
      <c r="D911" s="35" t="s">
        <v>498</v>
      </c>
      <c r="E911" s="75">
        <v>18585</v>
      </c>
      <c r="F911" s="61">
        <v>3232</v>
      </c>
      <c r="G911" s="90" t="s">
        <v>14</v>
      </c>
    </row>
    <row r="912" spans="1:12" x14ac:dyDescent="0.25">
      <c r="A912" s="243"/>
      <c r="B912" s="28" t="s">
        <v>719</v>
      </c>
      <c r="C912" s="126"/>
      <c r="D912" s="30"/>
      <c r="E912" s="76">
        <f>E911</f>
        <v>18585</v>
      </c>
      <c r="F912" s="29"/>
      <c r="G912" s="32"/>
    </row>
    <row r="913" spans="1:9" s="5" customFormat="1" x14ac:dyDescent="0.25">
      <c r="A913" s="210" t="s">
        <v>669</v>
      </c>
      <c r="B913" s="34" t="s">
        <v>720</v>
      </c>
      <c r="C913" s="33">
        <v>48928703359</v>
      </c>
      <c r="D913" s="35" t="s">
        <v>25</v>
      </c>
      <c r="E913" s="75">
        <v>5.03</v>
      </c>
      <c r="F913" s="61">
        <v>3221</v>
      </c>
      <c r="G913" s="4" t="s">
        <v>9</v>
      </c>
      <c r="H913"/>
      <c r="I913"/>
    </row>
    <row r="914" spans="1:9" s="5" customFormat="1" x14ac:dyDescent="0.25">
      <c r="A914" s="210"/>
      <c r="B914" s="28" t="s">
        <v>721</v>
      </c>
      <c r="C914" s="126"/>
      <c r="D914" s="30"/>
      <c r="E914" s="76">
        <f>E913</f>
        <v>5.03</v>
      </c>
      <c r="F914" s="29"/>
      <c r="G914" s="32"/>
      <c r="H914"/>
      <c r="I914"/>
    </row>
    <row r="915" spans="1:9" s="5" customFormat="1" x14ac:dyDescent="0.25">
      <c r="A915" s="210" t="s">
        <v>669</v>
      </c>
      <c r="B915" s="34" t="s">
        <v>108</v>
      </c>
      <c r="C915" s="33">
        <v>40518747839</v>
      </c>
      <c r="D915" s="35" t="s">
        <v>25</v>
      </c>
      <c r="E915" s="75">
        <v>13.62</v>
      </c>
      <c r="F915" s="61">
        <v>3299</v>
      </c>
      <c r="G915" s="4" t="s">
        <v>136</v>
      </c>
      <c r="H915"/>
      <c r="I915"/>
    </row>
    <row r="916" spans="1:9" s="5" customFormat="1" x14ac:dyDescent="0.25">
      <c r="A916" s="210"/>
      <c r="B916" s="28" t="s">
        <v>109</v>
      </c>
      <c r="C916" s="126"/>
      <c r="D916" s="30"/>
      <c r="E916" s="76">
        <f>E915</f>
        <v>13.62</v>
      </c>
      <c r="F916" s="29"/>
      <c r="G916" s="32"/>
      <c r="H916"/>
      <c r="I916"/>
    </row>
    <row r="917" spans="1:9" s="5" customFormat="1" x14ac:dyDescent="0.25">
      <c r="A917" s="210" t="s">
        <v>669</v>
      </c>
      <c r="B917" s="34" t="s">
        <v>129</v>
      </c>
      <c r="C917" s="24" t="s">
        <v>122</v>
      </c>
      <c r="D917" s="35" t="s">
        <v>27</v>
      </c>
      <c r="E917" s="75">
        <f>1344+33.18</f>
        <v>1377.18</v>
      </c>
      <c r="F917" s="6">
        <v>3295</v>
      </c>
      <c r="G917" s="90" t="s">
        <v>21</v>
      </c>
      <c r="H917"/>
      <c r="I917"/>
    </row>
    <row r="918" spans="1:9" s="5" customFormat="1" x14ac:dyDescent="0.25">
      <c r="A918" s="210"/>
      <c r="B918" s="28" t="s">
        <v>131</v>
      </c>
      <c r="C918" s="126"/>
      <c r="D918" s="30"/>
      <c r="E918" s="76">
        <f>E917</f>
        <v>1377.18</v>
      </c>
      <c r="F918" s="29"/>
      <c r="G918" s="32"/>
      <c r="H918"/>
      <c r="I918"/>
    </row>
    <row r="919" spans="1:9" x14ac:dyDescent="0.25">
      <c r="A919" s="210" t="s">
        <v>669</v>
      </c>
      <c r="B919" s="34" t="s">
        <v>116</v>
      </c>
      <c r="C919" s="33">
        <v>52508873833</v>
      </c>
      <c r="D919" s="35" t="s">
        <v>25</v>
      </c>
      <c r="E919" s="75">
        <v>107.2</v>
      </c>
      <c r="F919" s="61">
        <v>3431</v>
      </c>
      <c r="G919" s="64" t="s">
        <v>23</v>
      </c>
    </row>
    <row r="920" spans="1:9" x14ac:dyDescent="0.25">
      <c r="A920" s="244"/>
      <c r="B920" s="120" t="s">
        <v>117</v>
      </c>
      <c r="C920" s="206"/>
      <c r="D920" s="207"/>
      <c r="E920" s="76">
        <f>E919</f>
        <v>107.2</v>
      </c>
      <c r="F920" s="29"/>
      <c r="G920" s="208"/>
    </row>
    <row r="921" spans="1:9" ht="30.75" customHeight="1" thickBot="1" x14ac:dyDescent="0.3">
      <c r="A921" s="139"/>
      <c r="B921" s="286" t="s">
        <v>668</v>
      </c>
      <c r="C921" s="287"/>
      <c r="D921" s="287"/>
      <c r="E921" s="168">
        <f>E908+E906+E904+E902+E900+E898+E896+E894+E892+E890+E914+E916+E918+E888+E885+E883+E881+E879+E877+E875+E873+E871+E869+E867+E865+E863+E813+E861+E859+E857+E855+E853+E851+E848+E846+E844+E842+E840+E838+E836+E834+E832+E830+E828+E825+E822+E820+E817+E815+E811+E808+E806+E804+E802+E800+E910+E912+E920</f>
        <v>91416.180000000022</v>
      </c>
      <c r="F921" s="169"/>
      <c r="G921" s="204"/>
    </row>
    <row r="922" spans="1:9" ht="15.75" thickTop="1" x14ac:dyDescent="0.25">
      <c r="A922" s="272" t="s">
        <v>724</v>
      </c>
      <c r="B922" s="165" t="s">
        <v>726</v>
      </c>
      <c r="C922" s="33">
        <v>60327383256</v>
      </c>
      <c r="D922" s="35" t="s">
        <v>725</v>
      </c>
      <c r="E922" s="75">
        <v>439.5</v>
      </c>
      <c r="F922" s="167">
        <v>3211</v>
      </c>
      <c r="G922" s="64" t="s">
        <v>37</v>
      </c>
    </row>
    <row r="923" spans="1:9" x14ac:dyDescent="0.25">
      <c r="A923" s="264"/>
      <c r="B923" s="116" t="s">
        <v>727</v>
      </c>
      <c r="C923" s="176"/>
      <c r="D923" s="14"/>
      <c r="E923" s="69">
        <f>E922</f>
        <v>439.5</v>
      </c>
      <c r="F923" s="15"/>
      <c r="G923" s="16"/>
    </row>
    <row r="924" spans="1:9" x14ac:dyDescent="0.25">
      <c r="A924" s="189" t="s">
        <v>724</v>
      </c>
      <c r="B924" s="41" t="s">
        <v>728</v>
      </c>
      <c r="C924" s="33">
        <v>90789004458</v>
      </c>
      <c r="D924" s="24" t="s">
        <v>27</v>
      </c>
      <c r="E924" s="70">
        <v>1599.66</v>
      </c>
      <c r="F924" s="167">
        <v>3211</v>
      </c>
      <c r="G924" s="64" t="s">
        <v>37</v>
      </c>
    </row>
    <row r="925" spans="1:9" x14ac:dyDescent="0.25">
      <c r="A925" s="189"/>
      <c r="B925" s="116" t="s">
        <v>729</v>
      </c>
      <c r="C925" s="176"/>
      <c r="D925" s="14"/>
      <c r="E925" s="69">
        <f>E924</f>
        <v>1599.66</v>
      </c>
      <c r="F925" s="15"/>
      <c r="G925" s="16"/>
    </row>
    <row r="926" spans="1:9" x14ac:dyDescent="0.25">
      <c r="A926" s="264">
        <v>10</v>
      </c>
      <c r="B926" s="165" t="s">
        <v>730</v>
      </c>
      <c r="C926" s="33">
        <v>47457997719</v>
      </c>
      <c r="D926" s="35" t="s">
        <v>25</v>
      </c>
      <c r="E926" s="75">
        <v>170</v>
      </c>
      <c r="F926" s="167">
        <v>3213</v>
      </c>
      <c r="G926" s="90" t="s">
        <v>24</v>
      </c>
    </row>
    <row r="927" spans="1:9" x14ac:dyDescent="0.25">
      <c r="A927" s="264"/>
      <c r="B927" s="116" t="s">
        <v>731</v>
      </c>
      <c r="C927" s="176"/>
      <c r="D927" s="14"/>
      <c r="E927" s="69">
        <f>E926</f>
        <v>170</v>
      </c>
      <c r="F927" s="15"/>
      <c r="G927" s="16"/>
    </row>
    <row r="928" spans="1:9" x14ac:dyDescent="0.25">
      <c r="A928" s="189" t="s">
        <v>724</v>
      </c>
      <c r="B928" s="256" t="s">
        <v>91</v>
      </c>
      <c r="C928" s="257">
        <v>11815662330</v>
      </c>
      <c r="D928" s="262" t="s">
        <v>25</v>
      </c>
      <c r="E928" s="258">
        <v>200</v>
      </c>
      <c r="F928" s="259">
        <v>3213</v>
      </c>
      <c r="G928" s="260" t="s">
        <v>24</v>
      </c>
    </row>
    <row r="929" spans="1:9" s="5" customFormat="1" x14ac:dyDescent="0.25">
      <c r="A929" s="189" t="s">
        <v>724</v>
      </c>
      <c r="B929" s="252" t="s">
        <v>91</v>
      </c>
      <c r="C929" s="257">
        <v>11815662330</v>
      </c>
      <c r="D929" s="257" t="s">
        <v>25</v>
      </c>
      <c r="E929" s="261">
        <v>481.25</v>
      </c>
      <c r="F929" s="3">
        <v>3238</v>
      </c>
      <c r="G929" s="4" t="s">
        <v>18</v>
      </c>
      <c r="H929"/>
      <c r="I929"/>
    </row>
    <row r="930" spans="1:9" x14ac:dyDescent="0.25">
      <c r="A930" s="264"/>
      <c r="B930" s="116" t="s">
        <v>732</v>
      </c>
      <c r="C930" s="176"/>
      <c r="D930" s="14"/>
      <c r="E930" s="69">
        <f>E928+E929</f>
        <v>681.25</v>
      </c>
      <c r="F930" s="15"/>
      <c r="G930" s="16"/>
    </row>
    <row r="931" spans="1:9" x14ac:dyDescent="0.25">
      <c r="A931" s="189" t="s">
        <v>724</v>
      </c>
      <c r="B931" s="165" t="s">
        <v>733</v>
      </c>
      <c r="C931" s="33">
        <v>35157069592</v>
      </c>
      <c r="D931" s="35" t="s">
        <v>35</v>
      </c>
      <c r="E931" s="75">
        <v>1478.08</v>
      </c>
      <c r="F931" s="6">
        <v>3221</v>
      </c>
      <c r="G931" s="4" t="s">
        <v>9</v>
      </c>
    </row>
    <row r="932" spans="1:9" x14ac:dyDescent="0.25">
      <c r="A932" s="189"/>
      <c r="B932" s="116" t="s">
        <v>46</v>
      </c>
      <c r="C932" s="176"/>
      <c r="D932" s="14"/>
      <c r="E932" s="69">
        <f>E931</f>
        <v>1478.08</v>
      </c>
      <c r="F932" s="15"/>
      <c r="G932" s="16"/>
    </row>
    <row r="933" spans="1:9" x14ac:dyDescent="0.25">
      <c r="A933" s="264">
        <v>10</v>
      </c>
      <c r="B933" s="165" t="s">
        <v>218</v>
      </c>
      <c r="C933" s="33">
        <v>58843087891</v>
      </c>
      <c r="D933" s="35" t="s">
        <v>27</v>
      </c>
      <c r="E933" s="75">
        <v>1930.5</v>
      </c>
      <c r="F933" s="6">
        <v>3221</v>
      </c>
      <c r="G933" s="4" t="s">
        <v>9</v>
      </c>
    </row>
    <row r="934" spans="1:9" x14ac:dyDescent="0.25">
      <c r="A934" s="189"/>
      <c r="B934" s="116" t="s">
        <v>219</v>
      </c>
      <c r="C934" s="176"/>
      <c r="D934" s="14"/>
      <c r="E934" s="69">
        <f>E933</f>
        <v>1930.5</v>
      </c>
      <c r="F934" s="15"/>
      <c r="G934" s="16"/>
    </row>
    <row r="935" spans="1:9" x14ac:dyDescent="0.25">
      <c r="A935" s="189" t="s">
        <v>724</v>
      </c>
      <c r="B935" s="165" t="s">
        <v>734</v>
      </c>
      <c r="C935" s="33">
        <v>59756794066</v>
      </c>
      <c r="D935" s="35" t="s">
        <v>25</v>
      </c>
      <c r="E935" s="75">
        <v>137.1</v>
      </c>
      <c r="F935" s="6">
        <v>3221</v>
      </c>
      <c r="G935" s="4" t="s">
        <v>9</v>
      </c>
    </row>
    <row r="936" spans="1:9" x14ac:dyDescent="0.25">
      <c r="A936" s="243"/>
      <c r="B936" s="116" t="s">
        <v>735</v>
      </c>
      <c r="C936" s="176"/>
      <c r="D936" s="14"/>
      <c r="E936" s="69">
        <f>E935</f>
        <v>137.1</v>
      </c>
      <c r="F936" s="15"/>
      <c r="G936" s="16"/>
    </row>
    <row r="937" spans="1:9" x14ac:dyDescent="0.25">
      <c r="A937" s="264">
        <v>10</v>
      </c>
      <c r="B937" s="165" t="s">
        <v>737</v>
      </c>
      <c r="C937" s="33">
        <v>14740285506</v>
      </c>
      <c r="D937" s="35" t="s">
        <v>25</v>
      </c>
      <c r="E937" s="75">
        <v>350</v>
      </c>
      <c r="F937" s="167">
        <v>3232</v>
      </c>
      <c r="G937" s="64" t="s">
        <v>14</v>
      </c>
    </row>
    <row r="938" spans="1:9" x14ac:dyDescent="0.25">
      <c r="A938" s="189"/>
      <c r="B938" s="116" t="s">
        <v>738</v>
      </c>
      <c r="C938" s="176"/>
      <c r="D938" s="14"/>
      <c r="E938" s="72">
        <f>E937</f>
        <v>350</v>
      </c>
      <c r="F938" s="255"/>
      <c r="G938" s="254"/>
    </row>
    <row r="939" spans="1:9" x14ac:dyDescent="0.25">
      <c r="A939" s="189" t="s">
        <v>724</v>
      </c>
      <c r="B939" s="165" t="s">
        <v>279</v>
      </c>
      <c r="C939" s="33">
        <v>63073332380</v>
      </c>
      <c r="D939" s="35" t="s">
        <v>27</v>
      </c>
      <c r="E939" s="75">
        <v>2739.98</v>
      </c>
      <c r="F939" s="167">
        <v>3223</v>
      </c>
      <c r="G939" s="64" t="s">
        <v>10</v>
      </c>
    </row>
    <row r="940" spans="1:9" x14ac:dyDescent="0.25">
      <c r="A940" s="243"/>
      <c r="B940" s="116" t="s">
        <v>83</v>
      </c>
      <c r="C940" s="176"/>
      <c r="D940" s="14"/>
      <c r="E940" s="69">
        <f>E939</f>
        <v>2739.98</v>
      </c>
      <c r="F940" s="15"/>
      <c r="G940" s="16"/>
    </row>
    <row r="941" spans="1:9" x14ac:dyDescent="0.25">
      <c r="A941" s="189" t="s">
        <v>724</v>
      </c>
      <c r="B941" s="165" t="s">
        <v>739</v>
      </c>
      <c r="C941" s="33">
        <v>24624257529</v>
      </c>
      <c r="D941" s="35" t="s">
        <v>25</v>
      </c>
      <c r="E941" s="75">
        <v>339.15</v>
      </c>
      <c r="F941" s="167">
        <v>3224</v>
      </c>
      <c r="G941" s="64" t="s">
        <v>11</v>
      </c>
    </row>
    <row r="942" spans="1:9" s="5" customFormat="1" x14ac:dyDescent="0.25">
      <c r="A942" s="189" t="s">
        <v>724</v>
      </c>
      <c r="B942" s="165" t="s">
        <v>739</v>
      </c>
      <c r="C942" s="33">
        <v>24624257529</v>
      </c>
      <c r="D942" s="35" t="s">
        <v>25</v>
      </c>
      <c r="E942" s="75">
        <f>2.6+4.74</f>
        <v>7.34</v>
      </c>
      <c r="F942" s="61">
        <v>3221</v>
      </c>
      <c r="G942" s="4" t="s">
        <v>9</v>
      </c>
      <c r="H942"/>
      <c r="I942"/>
    </row>
    <row r="943" spans="1:9" x14ac:dyDescent="0.25">
      <c r="A943" s="189"/>
      <c r="B943" s="116" t="s">
        <v>740</v>
      </c>
      <c r="C943" s="176"/>
      <c r="D943" s="14"/>
      <c r="E943" s="69">
        <f>E941+E942</f>
        <v>346.48999999999995</v>
      </c>
      <c r="F943" s="15"/>
      <c r="G943" s="16"/>
    </row>
    <row r="944" spans="1:9" x14ac:dyDescent="0.25">
      <c r="A944" s="264" t="s">
        <v>724</v>
      </c>
      <c r="B944" s="165" t="s">
        <v>347</v>
      </c>
      <c r="C944" s="33">
        <v>87311810356</v>
      </c>
      <c r="D944" s="35" t="s">
        <v>27</v>
      </c>
      <c r="E944" s="75">
        <v>176.8</v>
      </c>
      <c r="F944" s="167">
        <v>3231</v>
      </c>
      <c r="G944" s="64" t="s">
        <v>13</v>
      </c>
    </row>
    <row r="945" spans="1:9" x14ac:dyDescent="0.25">
      <c r="A945" s="243"/>
      <c r="B945" s="116" t="s">
        <v>272</v>
      </c>
      <c r="C945" s="176"/>
      <c r="D945" s="14"/>
      <c r="E945" s="69">
        <f>E944</f>
        <v>176.8</v>
      </c>
      <c r="F945" s="15"/>
      <c r="G945" s="16"/>
    </row>
    <row r="946" spans="1:9" x14ac:dyDescent="0.25">
      <c r="A946" s="189" t="s">
        <v>724</v>
      </c>
      <c r="B946" s="165" t="s">
        <v>741</v>
      </c>
      <c r="C946" s="33">
        <v>57500462912</v>
      </c>
      <c r="D946" s="35" t="s">
        <v>27</v>
      </c>
      <c r="E946" s="75">
        <v>400</v>
      </c>
      <c r="F946" s="167">
        <v>3231</v>
      </c>
      <c r="G946" s="64" t="s">
        <v>13</v>
      </c>
    </row>
    <row r="947" spans="1:9" s="5" customFormat="1" x14ac:dyDescent="0.25">
      <c r="A947" s="189" t="s">
        <v>724</v>
      </c>
      <c r="B947" s="165" t="s">
        <v>741</v>
      </c>
      <c r="C947" s="33">
        <v>57500462912</v>
      </c>
      <c r="D947" s="35" t="s">
        <v>27</v>
      </c>
      <c r="E947" s="79">
        <v>30</v>
      </c>
      <c r="F947" s="167">
        <v>3225</v>
      </c>
      <c r="G947" s="64" t="s">
        <v>235</v>
      </c>
      <c r="H947"/>
      <c r="I947"/>
    </row>
    <row r="948" spans="1:9" s="5" customFormat="1" x14ac:dyDescent="0.25">
      <c r="A948" s="189" t="s">
        <v>724</v>
      </c>
      <c r="B948" s="165" t="s">
        <v>741</v>
      </c>
      <c r="C948" s="33">
        <v>57500462912</v>
      </c>
      <c r="D948" s="35" t="s">
        <v>27</v>
      </c>
      <c r="E948" s="79">
        <f>4.1+4.1</f>
        <v>8.1999999999999993</v>
      </c>
      <c r="F948" s="167">
        <v>3211</v>
      </c>
      <c r="G948" s="64" t="s">
        <v>37</v>
      </c>
      <c r="H948"/>
      <c r="I948"/>
    </row>
    <row r="949" spans="1:9" x14ac:dyDescent="0.25">
      <c r="A949" s="189"/>
      <c r="B949" s="116" t="s">
        <v>742</v>
      </c>
      <c r="C949" s="176"/>
      <c r="D949" s="14"/>
      <c r="E949" s="69">
        <f>E946+E947+E948</f>
        <v>438.2</v>
      </c>
      <c r="F949" s="15"/>
      <c r="G949" s="16"/>
    </row>
    <row r="950" spans="1:9" x14ac:dyDescent="0.25">
      <c r="A950" s="264">
        <v>10</v>
      </c>
      <c r="B950" s="165" t="s">
        <v>743</v>
      </c>
      <c r="C950" s="33">
        <v>41549301551</v>
      </c>
      <c r="D950" s="35" t="s">
        <v>25</v>
      </c>
      <c r="E950" s="75">
        <v>245</v>
      </c>
      <c r="F950" s="167">
        <v>3232</v>
      </c>
      <c r="G950" s="64" t="s">
        <v>14</v>
      </c>
    </row>
    <row r="951" spans="1:9" x14ac:dyDescent="0.25">
      <c r="A951" s="189"/>
      <c r="B951" s="116" t="s">
        <v>81</v>
      </c>
      <c r="C951" s="176"/>
      <c r="D951" s="14"/>
      <c r="E951" s="69">
        <f>E950</f>
        <v>245</v>
      </c>
      <c r="F951" s="15"/>
      <c r="G951" s="16"/>
    </row>
    <row r="952" spans="1:9" x14ac:dyDescent="0.25">
      <c r="A952" s="189" t="s">
        <v>724</v>
      </c>
      <c r="B952" s="165" t="s">
        <v>128</v>
      </c>
      <c r="C952" s="33">
        <v>64546066176</v>
      </c>
      <c r="D952" s="35" t="s">
        <v>27</v>
      </c>
      <c r="E952" s="75">
        <v>350</v>
      </c>
      <c r="F952" s="167">
        <v>3233</v>
      </c>
      <c r="G952" s="64" t="s">
        <v>15</v>
      </c>
    </row>
    <row r="953" spans="1:9" x14ac:dyDescent="0.25">
      <c r="A953" s="243"/>
      <c r="B953" s="116" t="s">
        <v>111</v>
      </c>
      <c r="C953" s="176"/>
      <c r="D953" s="14"/>
      <c r="E953" s="69">
        <f>E952</f>
        <v>350</v>
      </c>
      <c r="F953" s="15"/>
      <c r="G953" s="16"/>
    </row>
    <row r="954" spans="1:9" x14ac:dyDescent="0.25">
      <c r="A954" s="189" t="s">
        <v>724</v>
      </c>
      <c r="B954" s="165" t="s">
        <v>303</v>
      </c>
      <c r="C954" s="33">
        <v>29845096215</v>
      </c>
      <c r="D954" s="35" t="s">
        <v>25</v>
      </c>
      <c r="E954" s="75">
        <v>467.57</v>
      </c>
      <c r="F954" s="167">
        <v>3234</v>
      </c>
      <c r="G954" s="64" t="s">
        <v>16</v>
      </c>
    </row>
    <row r="955" spans="1:9" x14ac:dyDescent="0.25">
      <c r="A955" s="243"/>
      <c r="B955" s="116" t="s">
        <v>96</v>
      </c>
      <c r="C955" s="176"/>
      <c r="D955" s="14"/>
      <c r="E955" s="69">
        <f>E954</f>
        <v>467.57</v>
      </c>
      <c r="F955" s="15"/>
      <c r="G955" s="16"/>
    </row>
    <row r="956" spans="1:9" x14ac:dyDescent="0.25">
      <c r="A956" s="189" t="s">
        <v>724</v>
      </c>
      <c r="B956" s="165" t="s">
        <v>260</v>
      </c>
      <c r="C956" s="33">
        <v>38812451417</v>
      </c>
      <c r="D956" s="35" t="s">
        <v>25</v>
      </c>
      <c r="E956" s="75">
        <v>402.81</v>
      </c>
      <c r="F956" s="167">
        <v>3234</v>
      </c>
      <c r="G956" s="64" t="s">
        <v>16</v>
      </c>
    </row>
    <row r="957" spans="1:9" x14ac:dyDescent="0.25">
      <c r="A957" s="189"/>
      <c r="B957" s="116" t="s">
        <v>261</v>
      </c>
      <c r="C957" s="176"/>
      <c r="D957" s="14"/>
      <c r="E957" s="69">
        <f>E956</f>
        <v>402.81</v>
      </c>
      <c r="F957" s="15"/>
      <c r="G957" s="16"/>
    </row>
    <row r="958" spans="1:9" x14ac:dyDescent="0.25">
      <c r="A958" s="189" t="s">
        <v>724</v>
      </c>
      <c r="B958" s="165" t="s">
        <v>744</v>
      </c>
      <c r="C958" s="33" t="s">
        <v>249</v>
      </c>
      <c r="D958" s="35" t="s">
        <v>25</v>
      </c>
      <c r="E958" s="75">
        <v>248.85</v>
      </c>
      <c r="F958" s="167">
        <v>3234</v>
      </c>
      <c r="G958" s="64" t="s">
        <v>16</v>
      </c>
    </row>
    <row r="959" spans="1:9" x14ac:dyDescent="0.25">
      <c r="A959" s="243"/>
      <c r="B959" s="116" t="s">
        <v>250</v>
      </c>
      <c r="C959" s="176"/>
      <c r="D959" s="14"/>
      <c r="E959" s="69">
        <f>E958</f>
        <v>248.85</v>
      </c>
      <c r="F959" s="15"/>
      <c r="G959" s="16"/>
    </row>
    <row r="960" spans="1:9" x14ac:dyDescent="0.25">
      <c r="A960" s="189" t="s">
        <v>724</v>
      </c>
      <c r="B960" s="165" t="s">
        <v>745</v>
      </c>
      <c r="C960" s="33">
        <v>2319061049</v>
      </c>
      <c r="D960" s="35" t="s">
        <v>27</v>
      </c>
      <c r="E960" s="75">
        <v>4846.3500000000004</v>
      </c>
      <c r="F960" s="167">
        <v>3235</v>
      </c>
      <c r="G960" s="64" t="s">
        <v>17</v>
      </c>
    </row>
    <row r="961" spans="1:9" x14ac:dyDescent="0.25">
      <c r="A961" s="189"/>
      <c r="B961" s="116" t="s">
        <v>746</v>
      </c>
      <c r="C961" s="176"/>
      <c r="D961" s="14"/>
      <c r="E961" s="69">
        <f>E960</f>
        <v>4846.3500000000004</v>
      </c>
      <c r="F961" s="15"/>
      <c r="G961" s="16"/>
    </row>
    <row r="962" spans="1:9" x14ac:dyDescent="0.25">
      <c r="A962" s="189">
        <v>10</v>
      </c>
      <c r="B962" s="165" t="s">
        <v>233</v>
      </c>
      <c r="C962" s="33">
        <v>12492147815</v>
      </c>
      <c r="D962" s="35" t="s">
        <v>25</v>
      </c>
      <c r="E962" s="75">
        <v>16428.09</v>
      </c>
      <c r="F962" s="167">
        <v>3235</v>
      </c>
      <c r="G962" s="64" t="s">
        <v>17</v>
      </c>
    </row>
    <row r="963" spans="1:9" x14ac:dyDescent="0.25">
      <c r="A963" s="189"/>
      <c r="B963" s="116" t="s">
        <v>747</v>
      </c>
      <c r="C963" s="176"/>
      <c r="D963" s="14"/>
      <c r="E963" s="69">
        <f>E962</f>
        <v>16428.09</v>
      </c>
      <c r="F963" s="15"/>
      <c r="G963" s="16"/>
    </row>
    <row r="964" spans="1:9" x14ac:dyDescent="0.25">
      <c r="A964" s="189" t="s">
        <v>724</v>
      </c>
      <c r="B964" s="165" t="s">
        <v>748</v>
      </c>
      <c r="C964" s="33">
        <v>78496944275</v>
      </c>
      <c r="D964" s="35" t="s">
        <v>50</v>
      </c>
      <c r="E964" s="75">
        <v>159.27000000000001</v>
      </c>
      <c r="F964" s="167">
        <v>3236</v>
      </c>
      <c r="G964" s="64" t="s">
        <v>247</v>
      </c>
    </row>
    <row r="965" spans="1:9" x14ac:dyDescent="0.25">
      <c r="A965" s="243"/>
      <c r="B965" s="116" t="s">
        <v>749</v>
      </c>
      <c r="C965" s="176"/>
      <c r="D965" s="14"/>
      <c r="E965" s="69">
        <f>E964</f>
        <v>159.27000000000001</v>
      </c>
      <c r="F965" s="15"/>
      <c r="G965" s="16"/>
    </row>
    <row r="966" spans="1:9" x14ac:dyDescent="0.25">
      <c r="A966" s="264">
        <v>10</v>
      </c>
      <c r="B966" s="165" t="s">
        <v>750</v>
      </c>
      <c r="C966" s="33">
        <v>25975412650</v>
      </c>
      <c r="D966" s="35" t="s">
        <v>25</v>
      </c>
      <c r="E966" s="75">
        <v>2166.8000000000002</v>
      </c>
      <c r="F966" s="167">
        <v>3237</v>
      </c>
      <c r="G966" s="64" t="s">
        <v>51</v>
      </c>
    </row>
    <row r="967" spans="1:9" s="5" customFormat="1" x14ac:dyDescent="0.25">
      <c r="A967" s="264">
        <v>10</v>
      </c>
      <c r="B967" s="165" t="s">
        <v>52</v>
      </c>
      <c r="C967" s="33">
        <v>25975412650</v>
      </c>
      <c r="D967" s="35" t="s">
        <v>25</v>
      </c>
      <c r="E967" s="75">
        <v>537.34</v>
      </c>
      <c r="F967" s="167">
        <v>3293</v>
      </c>
      <c r="G967" s="64" t="s">
        <v>20</v>
      </c>
      <c r="H967"/>
      <c r="I967"/>
    </row>
    <row r="968" spans="1:9" x14ac:dyDescent="0.25">
      <c r="A968" s="189"/>
      <c r="B968" s="116" t="s">
        <v>53</v>
      </c>
      <c r="C968" s="176"/>
      <c r="D968" s="14"/>
      <c r="E968" s="69">
        <f>E966+E967</f>
        <v>2704.1400000000003</v>
      </c>
      <c r="F968" s="15"/>
      <c r="G968" s="16"/>
    </row>
    <row r="969" spans="1:9" x14ac:dyDescent="0.25">
      <c r="A969" s="189" t="s">
        <v>724</v>
      </c>
      <c r="B969" s="165" t="s">
        <v>273</v>
      </c>
      <c r="C969" s="33">
        <v>85821130368</v>
      </c>
      <c r="D969" s="35" t="s">
        <v>27</v>
      </c>
      <c r="E969" s="75">
        <v>197.26</v>
      </c>
      <c r="F969" s="167">
        <v>3238</v>
      </c>
      <c r="G969" s="64" t="s">
        <v>18</v>
      </c>
    </row>
    <row r="970" spans="1:9" x14ac:dyDescent="0.25">
      <c r="A970" s="189"/>
      <c r="B970" s="116" t="s">
        <v>82</v>
      </c>
      <c r="C970" s="176"/>
      <c r="D970" s="14"/>
      <c r="E970" s="69">
        <f>E969</f>
        <v>197.26</v>
      </c>
      <c r="F970" s="15"/>
      <c r="G970" s="16"/>
    </row>
    <row r="971" spans="1:9" x14ac:dyDescent="0.25">
      <c r="A971" s="264">
        <v>10</v>
      </c>
      <c r="B971" s="165" t="s">
        <v>360</v>
      </c>
      <c r="C971" s="33">
        <v>50063679828</v>
      </c>
      <c r="D971" s="35" t="s">
        <v>27</v>
      </c>
      <c r="E971" s="75">
        <v>424.99</v>
      </c>
      <c r="F971" s="167">
        <v>3238</v>
      </c>
      <c r="G971" s="64" t="s">
        <v>18</v>
      </c>
    </row>
    <row r="972" spans="1:9" x14ac:dyDescent="0.25">
      <c r="A972" s="189"/>
      <c r="B972" s="116" t="s">
        <v>33</v>
      </c>
      <c r="C972" s="176"/>
      <c r="D972" s="14"/>
      <c r="E972" s="69">
        <f>E971</f>
        <v>424.99</v>
      </c>
      <c r="F972" s="15"/>
      <c r="G972" s="16"/>
    </row>
    <row r="973" spans="1:9" x14ac:dyDescent="0.25">
      <c r="A973" s="189" t="s">
        <v>724</v>
      </c>
      <c r="B973" s="165" t="s">
        <v>353</v>
      </c>
      <c r="C973" s="33">
        <v>74242216047</v>
      </c>
      <c r="D973" s="35" t="s">
        <v>27</v>
      </c>
      <c r="E973" s="75">
        <v>1700</v>
      </c>
      <c r="F973" s="167">
        <v>3238</v>
      </c>
      <c r="G973" s="64" t="s">
        <v>18</v>
      </c>
    </row>
    <row r="974" spans="1:9" x14ac:dyDescent="0.25">
      <c r="A974" s="243"/>
      <c r="B974" s="116" t="s">
        <v>354</v>
      </c>
      <c r="C974" s="176"/>
      <c r="D974" s="14"/>
      <c r="E974" s="69">
        <f>E973</f>
        <v>1700</v>
      </c>
      <c r="F974" s="15"/>
      <c r="G974" s="16"/>
    </row>
    <row r="975" spans="1:9" x14ac:dyDescent="0.25">
      <c r="A975" s="189" t="s">
        <v>724</v>
      </c>
      <c r="B975" s="165" t="s">
        <v>841</v>
      </c>
      <c r="C975" s="33">
        <v>62226620908</v>
      </c>
      <c r="D975" s="35" t="s">
        <v>27</v>
      </c>
      <c r="E975" s="75">
        <v>85.45</v>
      </c>
      <c r="F975" s="167">
        <v>3293</v>
      </c>
      <c r="G975" s="64" t="s">
        <v>20</v>
      </c>
    </row>
    <row r="976" spans="1:9" x14ac:dyDescent="0.25">
      <c r="A976" s="189"/>
      <c r="B976" s="116" t="s">
        <v>58</v>
      </c>
      <c r="C976" s="176"/>
      <c r="D976" s="14"/>
      <c r="E976" s="69">
        <f>E975</f>
        <v>85.45</v>
      </c>
      <c r="F976" s="15"/>
      <c r="G976" s="16"/>
    </row>
    <row r="977" spans="1:9" x14ac:dyDescent="0.25">
      <c r="A977" s="264">
        <v>10</v>
      </c>
      <c r="B977" s="165" t="s">
        <v>751</v>
      </c>
      <c r="C977" s="33">
        <v>29362779669</v>
      </c>
      <c r="D977" s="35" t="s">
        <v>25</v>
      </c>
      <c r="E977" s="75">
        <v>136.80000000000001</v>
      </c>
      <c r="F977" s="167">
        <v>3293</v>
      </c>
      <c r="G977" s="64" t="s">
        <v>20</v>
      </c>
    </row>
    <row r="978" spans="1:9" x14ac:dyDescent="0.25">
      <c r="A978" s="189"/>
      <c r="B978" s="116" t="s">
        <v>752</v>
      </c>
      <c r="C978" s="176"/>
      <c r="D978" s="14"/>
      <c r="E978" s="69">
        <f>E977</f>
        <v>136.80000000000001</v>
      </c>
      <c r="F978" s="15"/>
      <c r="G978" s="16"/>
    </row>
    <row r="979" spans="1:9" x14ac:dyDescent="0.25">
      <c r="A979" s="264" t="s">
        <v>724</v>
      </c>
      <c r="B979" s="165" t="s">
        <v>736</v>
      </c>
      <c r="C979" s="33" t="s">
        <v>122</v>
      </c>
      <c r="D979" s="35" t="s">
        <v>27</v>
      </c>
      <c r="E979" s="75">
        <v>42.47</v>
      </c>
      <c r="F979" s="167">
        <v>3221</v>
      </c>
      <c r="G979" s="64" t="s">
        <v>9</v>
      </c>
    </row>
    <row r="980" spans="1:9" s="5" customFormat="1" x14ac:dyDescent="0.25">
      <c r="A980" s="264">
        <v>10</v>
      </c>
      <c r="B980" s="165" t="s">
        <v>736</v>
      </c>
      <c r="C980" s="33" t="s">
        <v>122</v>
      </c>
      <c r="D980" s="48" t="s">
        <v>27</v>
      </c>
      <c r="E980" s="79">
        <v>665</v>
      </c>
      <c r="F980" s="6">
        <v>3295</v>
      </c>
      <c r="G980" s="90" t="s">
        <v>21</v>
      </c>
      <c r="H980"/>
      <c r="I980"/>
    </row>
    <row r="981" spans="1:9" x14ac:dyDescent="0.25">
      <c r="A981" s="189"/>
      <c r="B981" s="116" t="s">
        <v>753</v>
      </c>
      <c r="C981" s="176"/>
      <c r="D981" s="14"/>
      <c r="E981" s="69">
        <f>E979+E980</f>
        <v>707.47</v>
      </c>
      <c r="F981" s="15"/>
      <c r="G981" s="16"/>
    </row>
    <row r="982" spans="1:9" x14ac:dyDescent="0.25">
      <c r="A982" s="264">
        <v>10</v>
      </c>
      <c r="B982" s="165" t="s">
        <v>59</v>
      </c>
      <c r="C982" s="33">
        <v>22874515170</v>
      </c>
      <c r="D982" s="35" t="s">
        <v>25</v>
      </c>
      <c r="E982" s="75">
        <v>70.25</v>
      </c>
      <c r="F982" s="167">
        <v>3295</v>
      </c>
      <c r="G982" s="64" t="s">
        <v>21</v>
      </c>
    </row>
    <row r="983" spans="1:9" x14ac:dyDescent="0.25">
      <c r="A983" s="189"/>
      <c r="B983" s="116" t="s">
        <v>60</v>
      </c>
      <c r="C983" s="176"/>
      <c r="D983" s="14"/>
      <c r="E983" s="69">
        <f>E982</f>
        <v>70.25</v>
      </c>
      <c r="F983" s="15"/>
      <c r="G983" s="16"/>
    </row>
    <row r="984" spans="1:9" x14ac:dyDescent="0.25">
      <c r="A984" s="189" t="s">
        <v>724</v>
      </c>
      <c r="B984" s="165" t="s">
        <v>754</v>
      </c>
      <c r="C984" s="33">
        <v>22874515170</v>
      </c>
      <c r="D984" s="35" t="s">
        <v>27</v>
      </c>
      <c r="E984" s="75">
        <v>7.17</v>
      </c>
      <c r="F984" s="167">
        <v>3295</v>
      </c>
      <c r="G984" s="64" t="s">
        <v>21</v>
      </c>
    </row>
    <row r="985" spans="1:9" x14ac:dyDescent="0.25">
      <c r="A985" s="243"/>
      <c r="B985" s="116" t="s">
        <v>755</v>
      </c>
      <c r="C985" s="176"/>
      <c r="D985" s="14"/>
      <c r="E985" s="69">
        <f>E984</f>
        <v>7.17</v>
      </c>
      <c r="F985" s="15"/>
      <c r="G985" s="16"/>
    </row>
    <row r="986" spans="1:9" x14ac:dyDescent="0.25">
      <c r="A986" s="189" t="s">
        <v>724</v>
      </c>
      <c r="B986" s="165" t="s">
        <v>756</v>
      </c>
      <c r="C986" s="33">
        <v>21523879111</v>
      </c>
      <c r="D986" s="35" t="s">
        <v>757</v>
      </c>
      <c r="E986" s="75">
        <v>630.64</v>
      </c>
      <c r="F986" s="167">
        <v>3299</v>
      </c>
      <c r="G986" s="64" t="s">
        <v>136</v>
      </c>
    </row>
    <row r="987" spans="1:9" x14ac:dyDescent="0.25">
      <c r="A987" s="189"/>
      <c r="B987" s="116" t="s">
        <v>758</v>
      </c>
      <c r="C987" s="176"/>
      <c r="D987" s="14"/>
      <c r="E987" s="69">
        <f>E986</f>
        <v>630.64</v>
      </c>
      <c r="F987" s="15"/>
      <c r="G987" s="16"/>
    </row>
    <row r="988" spans="1:9" x14ac:dyDescent="0.25">
      <c r="A988" s="189" t="s">
        <v>724</v>
      </c>
      <c r="B988" s="165" t="s">
        <v>759</v>
      </c>
      <c r="C988" s="33">
        <v>62147809789</v>
      </c>
      <c r="D988" s="35" t="s">
        <v>25</v>
      </c>
      <c r="E988" s="75">
        <v>57.4</v>
      </c>
      <c r="F988" s="167">
        <v>3299</v>
      </c>
      <c r="G988" s="64" t="s">
        <v>136</v>
      </c>
    </row>
    <row r="989" spans="1:9" x14ac:dyDescent="0.25">
      <c r="A989" s="189"/>
      <c r="B989" s="116" t="s">
        <v>271</v>
      </c>
      <c r="C989" s="176"/>
      <c r="D989" s="14"/>
      <c r="E989" s="69">
        <f>E988</f>
        <v>57.4</v>
      </c>
      <c r="F989" s="15"/>
      <c r="G989" s="16"/>
    </row>
    <row r="990" spans="1:9" x14ac:dyDescent="0.25">
      <c r="A990" s="189" t="s">
        <v>724</v>
      </c>
      <c r="B990" s="165" t="s">
        <v>760</v>
      </c>
      <c r="C990" s="33">
        <v>64218323816</v>
      </c>
      <c r="D990" s="35" t="s">
        <v>73</v>
      </c>
      <c r="E990" s="75">
        <v>40</v>
      </c>
      <c r="F990" s="167">
        <v>3721</v>
      </c>
      <c r="G990" s="64" t="s">
        <v>119</v>
      </c>
    </row>
    <row r="991" spans="1:9" x14ac:dyDescent="0.25">
      <c r="A991" s="243"/>
      <c r="B991" s="116" t="s">
        <v>761</v>
      </c>
      <c r="C991" s="176"/>
      <c r="D991" s="14"/>
      <c r="E991" s="69">
        <f>E990</f>
        <v>40</v>
      </c>
      <c r="F991" s="15"/>
      <c r="G991" s="16"/>
    </row>
    <row r="992" spans="1:9" x14ac:dyDescent="0.25">
      <c r="A992" s="189" t="s">
        <v>724</v>
      </c>
      <c r="B992" s="165" t="s">
        <v>762</v>
      </c>
      <c r="C992" s="33">
        <v>64645054565</v>
      </c>
      <c r="D992" s="35" t="s">
        <v>763</v>
      </c>
      <c r="E992" s="75">
        <v>1397.94</v>
      </c>
      <c r="F992" s="6">
        <v>4221</v>
      </c>
      <c r="G992" s="4" t="s">
        <v>61</v>
      </c>
    </row>
    <row r="993" spans="1:7" x14ac:dyDescent="0.25">
      <c r="A993" s="189"/>
      <c r="B993" s="116" t="s">
        <v>764</v>
      </c>
      <c r="C993" s="176"/>
      <c r="D993" s="14"/>
      <c r="E993" s="69">
        <f>E992</f>
        <v>1397.94</v>
      </c>
      <c r="F993" s="15"/>
      <c r="G993" s="16"/>
    </row>
    <row r="994" spans="1:7" x14ac:dyDescent="0.25">
      <c r="A994" s="264">
        <v>10</v>
      </c>
      <c r="B994" s="165" t="s">
        <v>210</v>
      </c>
      <c r="C994" s="33">
        <v>50467974870</v>
      </c>
      <c r="D994" s="35" t="s">
        <v>211</v>
      </c>
      <c r="E994" s="75">
        <v>918.81</v>
      </c>
      <c r="F994" s="6">
        <v>3221</v>
      </c>
      <c r="G994" s="4" t="s">
        <v>9</v>
      </c>
    </row>
    <row r="995" spans="1:7" x14ac:dyDescent="0.25">
      <c r="A995" s="189"/>
      <c r="B995" s="116" t="s">
        <v>765</v>
      </c>
      <c r="C995" s="176"/>
      <c r="D995" s="14"/>
      <c r="E995" s="69">
        <f>E994</f>
        <v>918.81</v>
      </c>
      <c r="F995" s="15"/>
      <c r="G995" s="16"/>
    </row>
    <row r="996" spans="1:7" x14ac:dyDescent="0.25">
      <c r="A996" s="189" t="s">
        <v>724</v>
      </c>
      <c r="B996" s="46" t="s">
        <v>703</v>
      </c>
      <c r="C996" s="33">
        <v>99944170669</v>
      </c>
      <c r="D996" s="35" t="s">
        <v>27</v>
      </c>
      <c r="E996" s="75">
        <v>160</v>
      </c>
      <c r="F996" s="6">
        <v>3221</v>
      </c>
      <c r="G996" s="4" t="s">
        <v>9</v>
      </c>
    </row>
    <row r="997" spans="1:7" x14ac:dyDescent="0.25">
      <c r="A997" s="243"/>
      <c r="B997" s="116" t="s">
        <v>766</v>
      </c>
      <c r="C997" s="176"/>
      <c r="D997" s="14"/>
      <c r="E997" s="69">
        <f>E996</f>
        <v>160</v>
      </c>
      <c r="F997" s="15"/>
      <c r="G997" s="16"/>
    </row>
    <row r="998" spans="1:7" x14ac:dyDescent="0.25">
      <c r="A998" s="189" t="s">
        <v>724</v>
      </c>
      <c r="B998" s="165" t="s">
        <v>474</v>
      </c>
      <c r="C998" s="33">
        <v>78998707185</v>
      </c>
      <c r="D998" s="35" t="s">
        <v>211</v>
      </c>
      <c r="E998" s="75">
        <v>51.64</v>
      </c>
      <c r="F998" s="6">
        <v>3224</v>
      </c>
      <c r="G998" s="4" t="s">
        <v>11</v>
      </c>
    </row>
    <row r="999" spans="1:7" x14ac:dyDescent="0.25">
      <c r="A999" s="189"/>
      <c r="B999" s="116" t="s">
        <v>767</v>
      </c>
      <c r="C999" s="176"/>
      <c r="D999" s="14"/>
      <c r="E999" s="69">
        <f>E998</f>
        <v>51.64</v>
      </c>
      <c r="F999" s="15"/>
      <c r="G999" s="16"/>
    </row>
    <row r="1000" spans="1:7" x14ac:dyDescent="0.25">
      <c r="A1000" s="189">
        <v>10</v>
      </c>
      <c r="B1000" s="165" t="s">
        <v>768</v>
      </c>
      <c r="C1000" s="33">
        <v>29524210204</v>
      </c>
      <c r="D1000" s="35" t="s">
        <v>27</v>
      </c>
      <c r="E1000" s="75">
        <v>94.82</v>
      </c>
      <c r="F1000" s="167">
        <v>3231</v>
      </c>
      <c r="G1000" s="64" t="s">
        <v>13</v>
      </c>
    </row>
    <row r="1001" spans="1:7" x14ac:dyDescent="0.25">
      <c r="A1001" s="189"/>
      <c r="B1001" s="116" t="s">
        <v>769</v>
      </c>
      <c r="C1001" s="176"/>
      <c r="D1001" s="14"/>
      <c r="E1001" s="69">
        <f>E1000</f>
        <v>94.82</v>
      </c>
      <c r="F1001" s="15"/>
      <c r="G1001" s="16"/>
    </row>
    <row r="1002" spans="1:7" x14ac:dyDescent="0.25">
      <c r="A1002" s="189" t="s">
        <v>724</v>
      </c>
      <c r="B1002" s="165" t="s">
        <v>262</v>
      </c>
      <c r="C1002" s="33">
        <v>81793146560</v>
      </c>
      <c r="D1002" s="35" t="s">
        <v>27</v>
      </c>
      <c r="E1002" s="75">
        <v>30.73</v>
      </c>
      <c r="F1002" s="167">
        <v>3231</v>
      </c>
      <c r="G1002" s="64" t="s">
        <v>13</v>
      </c>
    </row>
    <row r="1003" spans="1:7" x14ac:dyDescent="0.25">
      <c r="A1003" s="243"/>
      <c r="B1003" s="116" t="s">
        <v>770</v>
      </c>
      <c r="C1003" s="176"/>
      <c r="D1003" s="14"/>
      <c r="E1003" s="69">
        <f>E1002</f>
        <v>30.73</v>
      </c>
      <c r="F1003" s="15"/>
      <c r="G1003" s="16"/>
    </row>
    <row r="1004" spans="1:7" x14ac:dyDescent="0.25">
      <c r="A1004" s="189" t="s">
        <v>724</v>
      </c>
      <c r="B1004" s="165" t="s">
        <v>842</v>
      </c>
      <c r="C1004" s="33">
        <v>70133616033</v>
      </c>
      <c r="D1004" s="35" t="s">
        <v>27</v>
      </c>
      <c r="E1004" s="75">
        <v>135.65</v>
      </c>
      <c r="F1004" s="167">
        <v>3231</v>
      </c>
      <c r="G1004" s="64" t="s">
        <v>13</v>
      </c>
    </row>
    <row r="1005" spans="1:7" x14ac:dyDescent="0.25">
      <c r="A1005" s="189"/>
      <c r="B1005" s="116" t="s">
        <v>771</v>
      </c>
      <c r="C1005" s="176"/>
      <c r="D1005" s="14"/>
      <c r="E1005" s="69">
        <f>E1004</f>
        <v>135.65</v>
      </c>
      <c r="F1005" s="15"/>
      <c r="G1005" s="16"/>
    </row>
    <row r="1006" spans="1:7" x14ac:dyDescent="0.25">
      <c r="A1006" s="189">
        <v>10</v>
      </c>
      <c r="B1006" s="165" t="s">
        <v>257</v>
      </c>
      <c r="C1006" s="33">
        <v>76120956111</v>
      </c>
      <c r="D1006" s="35" t="s">
        <v>25</v>
      </c>
      <c r="E1006" s="75">
        <v>200</v>
      </c>
      <c r="F1006" s="167">
        <v>3232</v>
      </c>
      <c r="G1006" s="64" t="s">
        <v>14</v>
      </c>
    </row>
    <row r="1007" spans="1:7" x14ac:dyDescent="0.25">
      <c r="A1007" s="189"/>
      <c r="B1007" s="116" t="s">
        <v>791</v>
      </c>
      <c r="C1007" s="176"/>
      <c r="D1007" s="14"/>
      <c r="E1007" s="69">
        <f>E1006</f>
        <v>200</v>
      </c>
      <c r="F1007" s="15"/>
      <c r="G1007" s="16"/>
    </row>
    <row r="1008" spans="1:7" x14ac:dyDescent="0.25">
      <c r="A1008" s="189" t="s">
        <v>724</v>
      </c>
      <c r="B1008" s="165" t="s">
        <v>789</v>
      </c>
      <c r="C1008" s="33">
        <v>1530553235</v>
      </c>
      <c r="D1008" s="35" t="s">
        <v>25</v>
      </c>
      <c r="E1008" s="75">
        <v>220</v>
      </c>
      <c r="F1008" s="167">
        <v>3232</v>
      </c>
      <c r="G1008" s="64" t="s">
        <v>14</v>
      </c>
    </row>
    <row r="1009" spans="1:7" x14ac:dyDescent="0.25">
      <c r="A1009" s="189"/>
      <c r="B1009" s="116" t="s">
        <v>790</v>
      </c>
      <c r="C1009" s="176"/>
      <c r="D1009" s="14"/>
      <c r="E1009" s="69">
        <f>E1008</f>
        <v>220</v>
      </c>
      <c r="F1009" s="15"/>
      <c r="G1009" s="16"/>
    </row>
    <row r="1010" spans="1:7" x14ac:dyDescent="0.25">
      <c r="A1010" s="189" t="s">
        <v>724</v>
      </c>
      <c r="B1010" s="165" t="s">
        <v>101</v>
      </c>
      <c r="C1010" s="33">
        <v>97244287460</v>
      </c>
      <c r="D1010" s="35" t="s">
        <v>25</v>
      </c>
      <c r="E1010" s="75">
        <v>89.2</v>
      </c>
      <c r="F1010" s="167">
        <v>3232</v>
      </c>
      <c r="G1010" s="64" t="s">
        <v>14</v>
      </c>
    </row>
    <row r="1011" spans="1:7" x14ac:dyDescent="0.25">
      <c r="A1011" s="189" t="s">
        <v>724</v>
      </c>
      <c r="B1011" s="165" t="s">
        <v>101</v>
      </c>
      <c r="C1011" s="33">
        <v>97244287460</v>
      </c>
      <c r="D1011" s="35" t="s">
        <v>25</v>
      </c>
      <c r="E1011" s="75">
        <v>265</v>
      </c>
      <c r="F1011" s="167">
        <v>3235</v>
      </c>
      <c r="G1011" s="64" t="s">
        <v>17</v>
      </c>
    </row>
    <row r="1012" spans="1:7" x14ac:dyDescent="0.25">
      <c r="A1012" s="189"/>
      <c r="B1012" s="116" t="s">
        <v>772</v>
      </c>
      <c r="C1012" s="176"/>
      <c r="D1012" s="14"/>
      <c r="E1012" s="69">
        <f>E1010+E1011</f>
        <v>354.2</v>
      </c>
      <c r="F1012" s="15"/>
      <c r="G1012" s="16"/>
    </row>
    <row r="1013" spans="1:7" x14ac:dyDescent="0.25">
      <c r="A1013" s="189" t="s">
        <v>724</v>
      </c>
      <c r="B1013" s="165" t="s">
        <v>253</v>
      </c>
      <c r="C1013" s="33">
        <v>67028344067</v>
      </c>
      <c r="D1013" s="35" t="s">
        <v>775</v>
      </c>
      <c r="E1013" s="75">
        <v>1150.2</v>
      </c>
      <c r="F1013" s="61">
        <v>3239</v>
      </c>
      <c r="G1013" s="90" t="s">
        <v>19</v>
      </c>
    </row>
    <row r="1014" spans="1:7" x14ac:dyDescent="0.25">
      <c r="A1014" s="243"/>
      <c r="B1014" s="116" t="s">
        <v>774</v>
      </c>
      <c r="C1014" s="176"/>
      <c r="D1014" s="14"/>
      <c r="E1014" s="69">
        <f>E1013</f>
        <v>1150.2</v>
      </c>
      <c r="F1014" s="15"/>
      <c r="G1014" s="16"/>
    </row>
    <row r="1015" spans="1:7" x14ac:dyDescent="0.25">
      <c r="A1015" s="189" t="s">
        <v>724</v>
      </c>
      <c r="B1015" s="165" t="s">
        <v>776</v>
      </c>
      <c r="C1015" s="33" t="s">
        <v>773</v>
      </c>
      <c r="D1015" s="35" t="s">
        <v>25</v>
      </c>
      <c r="E1015" s="75">
        <v>141.49</v>
      </c>
      <c r="F1015" s="61">
        <v>3239</v>
      </c>
      <c r="G1015" s="90" t="s">
        <v>19</v>
      </c>
    </row>
    <row r="1016" spans="1:7" x14ac:dyDescent="0.25">
      <c r="A1016" s="189"/>
      <c r="B1016" s="116" t="s">
        <v>778</v>
      </c>
      <c r="C1016" s="176"/>
      <c r="D1016" s="14"/>
      <c r="E1016" s="69">
        <f>E1015</f>
        <v>141.49</v>
      </c>
      <c r="F1016" s="15"/>
      <c r="G1016" s="16"/>
    </row>
    <row r="1017" spans="1:7" x14ac:dyDescent="0.25">
      <c r="A1017" s="189">
        <v>10</v>
      </c>
      <c r="B1017" s="165" t="s">
        <v>88</v>
      </c>
      <c r="C1017" s="33">
        <v>44537034108</v>
      </c>
      <c r="D1017" s="35" t="s">
        <v>25</v>
      </c>
      <c r="E1017" s="75">
        <v>2227.5</v>
      </c>
      <c r="F1017" s="61">
        <v>3239</v>
      </c>
      <c r="G1017" s="90" t="s">
        <v>19</v>
      </c>
    </row>
    <row r="1018" spans="1:7" x14ac:dyDescent="0.25">
      <c r="A1018" s="189"/>
      <c r="B1018" s="116" t="s">
        <v>779</v>
      </c>
      <c r="C1018" s="176"/>
      <c r="D1018" s="14"/>
      <c r="E1018" s="69">
        <f>E1017</f>
        <v>2227.5</v>
      </c>
      <c r="F1018" s="15"/>
      <c r="G1018" s="16"/>
    </row>
    <row r="1019" spans="1:7" x14ac:dyDescent="0.25">
      <c r="A1019" s="189" t="s">
        <v>724</v>
      </c>
      <c r="B1019" s="165" t="s">
        <v>564</v>
      </c>
      <c r="C1019" s="33">
        <v>88726853441</v>
      </c>
      <c r="D1019" s="35" t="s">
        <v>25</v>
      </c>
      <c r="E1019" s="75">
        <v>140.63</v>
      </c>
      <c r="F1019" s="61">
        <v>3239</v>
      </c>
      <c r="G1019" s="90" t="s">
        <v>19</v>
      </c>
    </row>
    <row r="1020" spans="1:7" x14ac:dyDescent="0.25">
      <c r="A1020" s="243"/>
      <c r="B1020" s="116" t="s">
        <v>780</v>
      </c>
      <c r="C1020" s="176"/>
      <c r="D1020" s="14"/>
      <c r="E1020" s="69">
        <f>E1019</f>
        <v>140.63</v>
      </c>
      <c r="F1020" s="15"/>
      <c r="G1020" s="16"/>
    </row>
    <row r="1021" spans="1:7" x14ac:dyDescent="0.25">
      <c r="A1021" s="189" t="s">
        <v>724</v>
      </c>
      <c r="B1021" s="165" t="s">
        <v>227</v>
      </c>
      <c r="C1021" s="33">
        <v>60845511600</v>
      </c>
      <c r="D1021" s="35" t="s">
        <v>25</v>
      </c>
      <c r="E1021" s="75">
        <v>736.6</v>
      </c>
      <c r="F1021" s="61">
        <v>3239</v>
      </c>
      <c r="G1021" s="90" t="s">
        <v>19</v>
      </c>
    </row>
    <row r="1022" spans="1:7" x14ac:dyDescent="0.25">
      <c r="A1022" s="189"/>
      <c r="B1022" s="116" t="s">
        <v>781</v>
      </c>
      <c r="C1022" s="176"/>
      <c r="D1022" s="14"/>
      <c r="E1022" s="69">
        <f>E1021</f>
        <v>736.6</v>
      </c>
      <c r="F1022" s="15"/>
      <c r="G1022" s="16"/>
    </row>
    <row r="1023" spans="1:7" x14ac:dyDescent="0.25">
      <c r="A1023" s="189">
        <v>10</v>
      </c>
      <c r="B1023" s="165" t="s">
        <v>777</v>
      </c>
      <c r="C1023" s="33">
        <v>71692491655</v>
      </c>
      <c r="D1023" s="35" t="s">
        <v>73</v>
      </c>
      <c r="E1023" s="75">
        <v>2300.33</v>
      </c>
      <c r="F1023" s="61">
        <v>3239</v>
      </c>
      <c r="G1023" s="90" t="s">
        <v>19</v>
      </c>
    </row>
    <row r="1024" spans="1:7" x14ac:dyDescent="0.25">
      <c r="A1024" s="189"/>
      <c r="B1024" s="116" t="s">
        <v>782</v>
      </c>
      <c r="C1024" s="176"/>
      <c r="D1024" s="14"/>
      <c r="E1024" s="69">
        <f>E1023</f>
        <v>2300.33</v>
      </c>
      <c r="F1024" s="15"/>
      <c r="G1024" s="16"/>
    </row>
    <row r="1025" spans="1:9" x14ac:dyDescent="0.25">
      <c r="A1025" s="189" t="s">
        <v>724</v>
      </c>
      <c r="B1025" s="165" t="s">
        <v>97</v>
      </c>
      <c r="C1025" s="33">
        <v>37666400578</v>
      </c>
      <c r="D1025" s="35" t="s">
        <v>25</v>
      </c>
      <c r="E1025" s="75">
        <v>69.36</v>
      </c>
      <c r="F1025" s="6">
        <v>3234</v>
      </c>
      <c r="G1025" s="4" t="s">
        <v>16</v>
      </c>
    </row>
    <row r="1026" spans="1:9" x14ac:dyDescent="0.25">
      <c r="A1026" s="135"/>
      <c r="B1026" s="116" t="s">
        <v>98</v>
      </c>
      <c r="C1026" s="176"/>
      <c r="D1026" s="14"/>
      <c r="E1026" s="69">
        <f>E1025</f>
        <v>69.36</v>
      </c>
      <c r="F1026" s="15"/>
      <c r="G1026" s="16"/>
    </row>
    <row r="1027" spans="1:9" x14ac:dyDescent="0.25">
      <c r="A1027" s="136" t="s">
        <v>724</v>
      </c>
      <c r="B1027" s="41" t="s">
        <v>396</v>
      </c>
      <c r="C1027" s="24" t="s">
        <v>393</v>
      </c>
      <c r="D1027" s="24" t="s">
        <v>395</v>
      </c>
      <c r="E1027" s="75">
        <v>2489.1999999999998</v>
      </c>
      <c r="F1027" s="47">
        <v>3213</v>
      </c>
      <c r="G1027" s="90" t="s">
        <v>24</v>
      </c>
    </row>
    <row r="1028" spans="1:9" x14ac:dyDescent="0.25">
      <c r="A1028" s="136"/>
      <c r="B1028" s="263" t="s">
        <v>123</v>
      </c>
      <c r="C1028" s="206"/>
      <c r="D1028" s="207"/>
      <c r="E1028" s="76">
        <f>SUM(E1027)</f>
        <v>2489.1999999999998</v>
      </c>
      <c r="F1028" s="29"/>
      <c r="G1028" s="32"/>
    </row>
    <row r="1029" spans="1:9" x14ac:dyDescent="0.25">
      <c r="A1029" s="136" t="s">
        <v>724</v>
      </c>
      <c r="B1029" s="41" t="s">
        <v>793</v>
      </c>
      <c r="C1029" s="33" t="s">
        <v>795</v>
      </c>
      <c r="D1029" s="24" t="s">
        <v>792</v>
      </c>
      <c r="E1029" s="70">
        <v>1268</v>
      </c>
      <c r="F1029" s="167">
        <v>3213</v>
      </c>
      <c r="G1029" s="90" t="s">
        <v>24</v>
      </c>
    </row>
    <row r="1030" spans="1:9" x14ac:dyDescent="0.25">
      <c r="A1030" s="136"/>
      <c r="B1030" s="263" t="s">
        <v>794</v>
      </c>
      <c r="C1030" s="126"/>
      <c r="D1030" s="30"/>
      <c r="E1030" s="76">
        <f>E1029</f>
        <v>1268</v>
      </c>
      <c r="F1030" s="43"/>
      <c r="G1030" s="32"/>
    </row>
    <row r="1031" spans="1:9" x14ac:dyDescent="0.25">
      <c r="A1031" s="136" t="s">
        <v>724</v>
      </c>
      <c r="B1031" s="41" t="s">
        <v>116</v>
      </c>
      <c r="C1031" s="33">
        <v>52508873833</v>
      </c>
      <c r="D1031" s="35" t="s">
        <v>25</v>
      </c>
      <c r="E1031" s="75">
        <v>391.25</v>
      </c>
      <c r="F1031" s="61">
        <v>3431</v>
      </c>
      <c r="G1031" s="64" t="s">
        <v>23</v>
      </c>
    </row>
    <row r="1032" spans="1:9" x14ac:dyDescent="0.25">
      <c r="A1032" s="136"/>
      <c r="B1032" s="263" t="s">
        <v>117</v>
      </c>
      <c r="C1032" s="126"/>
      <c r="D1032" s="30"/>
      <c r="E1032" s="76">
        <f>E1031</f>
        <v>391.25</v>
      </c>
      <c r="F1032" s="43"/>
      <c r="G1032" s="32"/>
    </row>
    <row r="1033" spans="1:9" s="5" customFormat="1" x14ac:dyDescent="0.25">
      <c r="A1033" s="136" t="s">
        <v>724</v>
      </c>
      <c r="B1033" s="265" t="s">
        <v>319</v>
      </c>
      <c r="C1033" s="33">
        <v>27759562625</v>
      </c>
      <c r="D1033" s="35" t="s">
        <v>367</v>
      </c>
      <c r="E1033" s="75">
        <v>34.15</v>
      </c>
      <c r="F1033" s="3">
        <v>3223</v>
      </c>
      <c r="G1033" s="57" t="s">
        <v>10</v>
      </c>
      <c r="H1033"/>
      <c r="I1033"/>
    </row>
    <row r="1034" spans="1:9" s="5" customFormat="1" x14ac:dyDescent="0.25">
      <c r="A1034" s="136" t="s">
        <v>724</v>
      </c>
      <c r="B1034" s="265" t="s">
        <v>319</v>
      </c>
      <c r="C1034" s="33">
        <v>27759562625</v>
      </c>
      <c r="D1034" s="35" t="s">
        <v>367</v>
      </c>
      <c r="E1034" s="75">
        <v>16</v>
      </c>
      <c r="F1034" s="3">
        <v>3211</v>
      </c>
      <c r="G1034" s="57" t="s">
        <v>37</v>
      </c>
      <c r="H1034"/>
      <c r="I1034"/>
    </row>
    <row r="1035" spans="1:9" s="5" customFormat="1" x14ac:dyDescent="0.25">
      <c r="A1035" s="136"/>
      <c r="B1035" s="263" t="s">
        <v>679</v>
      </c>
      <c r="C1035" s="126"/>
      <c r="D1035" s="30"/>
      <c r="E1035" s="76">
        <f>E1033+E1034</f>
        <v>50.15</v>
      </c>
      <c r="F1035" s="43"/>
      <c r="G1035" s="32"/>
      <c r="H1035"/>
      <c r="I1035"/>
    </row>
    <row r="1036" spans="1:9" s="5" customFormat="1" x14ac:dyDescent="0.25">
      <c r="A1036" s="136" t="s">
        <v>724</v>
      </c>
      <c r="B1036" s="265" t="s">
        <v>796</v>
      </c>
      <c r="C1036" s="33">
        <v>30537874922</v>
      </c>
      <c r="D1036" s="35" t="s">
        <v>798</v>
      </c>
      <c r="E1036" s="75">
        <v>189</v>
      </c>
      <c r="F1036" s="167">
        <v>3293</v>
      </c>
      <c r="G1036" s="64" t="s">
        <v>20</v>
      </c>
      <c r="H1036"/>
      <c r="I1036"/>
    </row>
    <row r="1037" spans="1:9" s="5" customFormat="1" x14ac:dyDescent="0.25">
      <c r="A1037" s="136"/>
      <c r="B1037" s="263" t="s">
        <v>797</v>
      </c>
      <c r="C1037" s="126"/>
      <c r="D1037" s="30"/>
      <c r="E1037" s="76">
        <f>E1036</f>
        <v>189</v>
      </c>
      <c r="F1037" s="43"/>
      <c r="G1037" s="32"/>
      <c r="H1037"/>
      <c r="I1037"/>
    </row>
    <row r="1038" spans="1:9" s="5" customFormat="1" x14ac:dyDescent="0.25">
      <c r="A1038" s="136" t="s">
        <v>724</v>
      </c>
      <c r="B1038" s="269" t="s">
        <v>799</v>
      </c>
      <c r="C1038" s="267">
        <v>83462362655</v>
      </c>
      <c r="D1038" s="35" t="s">
        <v>801</v>
      </c>
      <c r="E1038" s="75">
        <v>57.9</v>
      </c>
      <c r="F1038" s="167">
        <v>3293</v>
      </c>
      <c r="G1038" s="64" t="s">
        <v>20</v>
      </c>
      <c r="H1038"/>
      <c r="I1038"/>
    </row>
    <row r="1039" spans="1:9" s="5" customFormat="1" x14ac:dyDescent="0.25">
      <c r="A1039" s="136"/>
      <c r="B1039" s="270" t="s">
        <v>800</v>
      </c>
      <c r="C1039" s="266"/>
      <c r="D1039" s="30"/>
      <c r="E1039" s="76">
        <f>E1038</f>
        <v>57.9</v>
      </c>
      <c r="F1039" s="43"/>
      <c r="G1039" s="32"/>
      <c r="H1039"/>
      <c r="I1039"/>
    </row>
    <row r="1040" spans="1:9" s="5" customFormat="1" x14ac:dyDescent="0.25">
      <c r="A1040" s="136" t="s">
        <v>724</v>
      </c>
      <c r="B1040" s="193" t="s">
        <v>802</v>
      </c>
      <c r="C1040" s="268" t="s">
        <v>122</v>
      </c>
      <c r="D1040" s="35" t="s">
        <v>804</v>
      </c>
      <c r="E1040" s="75">
        <v>231.16</v>
      </c>
      <c r="F1040" s="167">
        <v>3293</v>
      </c>
      <c r="G1040" s="64" t="s">
        <v>20</v>
      </c>
      <c r="H1040"/>
      <c r="I1040"/>
    </row>
    <row r="1041" spans="1:9" s="5" customFormat="1" x14ac:dyDescent="0.25">
      <c r="A1041" s="136"/>
      <c r="B1041" s="263" t="s">
        <v>803</v>
      </c>
      <c r="C1041" s="126"/>
      <c r="D1041" s="30"/>
      <c r="E1041" s="76">
        <f>E1040</f>
        <v>231.16</v>
      </c>
      <c r="F1041" s="43"/>
      <c r="G1041" s="32"/>
      <c r="H1041"/>
      <c r="I1041"/>
    </row>
    <row r="1042" spans="1:9" s="5" customFormat="1" x14ac:dyDescent="0.25">
      <c r="A1042" s="136" t="s">
        <v>724</v>
      </c>
      <c r="B1042" s="265" t="s">
        <v>806</v>
      </c>
      <c r="C1042" s="33" t="s">
        <v>808</v>
      </c>
      <c r="D1042" s="35" t="s">
        <v>805</v>
      </c>
      <c r="E1042" s="75">
        <f>181.13+28</f>
        <v>209.13</v>
      </c>
      <c r="F1042" s="167">
        <v>3211</v>
      </c>
      <c r="G1042" s="64" t="s">
        <v>37</v>
      </c>
      <c r="H1042"/>
      <c r="I1042"/>
    </row>
    <row r="1043" spans="1:9" s="5" customFormat="1" x14ac:dyDescent="0.25">
      <c r="A1043" s="136"/>
      <c r="B1043" s="263" t="s">
        <v>807</v>
      </c>
      <c r="C1043" s="126"/>
      <c r="D1043" s="30"/>
      <c r="E1043" s="76">
        <f>E1042</f>
        <v>209.13</v>
      </c>
      <c r="F1043" s="43"/>
      <c r="G1043" s="32"/>
      <c r="H1043"/>
      <c r="I1043"/>
    </row>
    <row r="1044" spans="1:9" s="5" customFormat="1" x14ac:dyDescent="0.25">
      <c r="A1044" s="136" t="s">
        <v>724</v>
      </c>
      <c r="B1044" s="265" t="s">
        <v>809</v>
      </c>
      <c r="C1044" s="33" t="s">
        <v>811</v>
      </c>
      <c r="D1044" s="35" t="s">
        <v>805</v>
      </c>
      <c r="E1044" s="75">
        <v>82.5</v>
      </c>
      <c r="F1044" s="167">
        <v>3293</v>
      </c>
      <c r="G1044" s="64" t="s">
        <v>20</v>
      </c>
      <c r="H1044"/>
      <c r="I1044"/>
    </row>
    <row r="1045" spans="1:9" s="5" customFormat="1" x14ac:dyDescent="0.25">
      <c r="A1045" s="136"/>
      <c r="B1045" s="263" t="s">
        <v>810</v>
      </c>
      <c r="C1045" s="126"/>
      <c r="D1045" s="30"/>
      <c r="E1045" s="76">
        <f>E1044</f>
        <v>82.5</v>
      </c>
      <c r="F1045" s="43"/>
      <c r="G1045" s="32"/>
      <c r="H1045"/>
      <c r="I1045"/>
    </row>
    <row r="1046" spans="1:9" s="5" customFormat="1" x14ac:dyDescent="0.25">
      <c r="A1046" s="136" t="s">
        <v>724</v>
      </c>
      <c r="B1046" s="265" t="s">
        <v>812</v>
      </c>
      <c r="C1046" s="33">
        <v>24640993045</v>
      </c>
      <c r="D1046" s="35" t="s">
        <v>27</v>
      </c>
      <c r="E1046" s="75">
        <v>243.65</v>
      </c>
      <c r="F1046" s="167">
        <v>3211</v>
      </c>
      <c r="G1046" s="64" t="s">
        <v>37</v>
      </c>
      <c r="H1046"/>
      <c r="I1046"/>
    </row>
    <row r="1047" spans="1:9" s="5" customFormat="1" x14ac:dyDescent="0.25">
      <c r="A1047" s="136"/>
      <c r="B1047" s="263" t="s">
        <v>813</v>
      </c>
      <c r="C1047" s="126"/>
      <c r="D1047" s="30"/>
      <c r="E1047" s="76">
        <f>E1046</f>
        <v>243.65</v>
      </c>
      <c r="F1047" s="43"/>
      <c r="G1047" s="32"/>
      <c r="H1047"/>
      <c r="I1047"/>
    </row>
    <row r="1048" spans="1:9" x14ac:dyDescent="0.25">
      <c r="A1048" s="136" t="s">
        <v>724</v>
      </c>
      <c r="B1048" s="271" t="s">
        <v>814</v>
      </c>
      <c r="C1048" s="33">
        <v>66126775778</v>
      </c>
      <c r="D1048" s="35" t="s">
        <v>653</v>
      </c>
      <c r="E1048" s="75">
        <v>225</v>
      </c>
      <c r="F1048" s="61">
        <v>3211</v>
      </c>
      <c r="G1048" s="64" t="s">
        <v>37</v>
      </c>
    </row>
    <row r="1049" spans="1:9" x14ac:dyDescent="0.25">
      <c r="A1049" s="243"/>
      <c r="B1049" s="187" t="s">
        <v>815</v>
      </c>
      <c r="C1049" s="126"/>
      <c r="D1049" s="30"/>
      <c r="E1049" s="76">
        <f>E1048</f>
        <v>225</v>
      </c>
      <c r="F1049" s="29"/>
      <c r="G1049" s="32"/>
    </row>
    <row r="1050" spans="1:9" s="5" customFormat="1" x14ac:dyDescent="0.25">
      <c r="A1050" s="136">
        <v>10</v>
      </c>
      <c r="B1050" s="271" t="s">
        <v>816</v>
      </c>
      <c r="C1050" s="33">
        <v>37324171729</v>
      </c>
      <c r="D1050" s="35" t="s">
        <v>818</v>
      </c>
      <c r="E1050" s="75">
        <v>144</v>
      </c>
      <c r="F1050" s="61">
        <v>3211</v>
      </c>
      <c r="G1050" s="64" t="s">
        <v>37</v>
      </c>
      <c r="H1050"/>
      <c r="I1050"/>
    </row>
    <row r="1051" spans="1:9" s="5" customFormat="1" x14ac:dyDescent="0.25">
      <c r="A1051" s="243"/>
      <c r="B1051" s="187" t="s">
        <v>817</v>
      </c>
      <c r="C1051" s="126"/>
      <c r="D1051" s="30"/>
      <c r="E1051" s="76">
        <f>E1050</f>
        <v>144</v>
      </c>
      <c r="F1051" s="29"/>
      <c r="G1051" s="32"/>
      <c r="H1051"/>
      <c r="I1051"/>
    </row>
    <row r="1052" spans="1:9" s="5" customFormat="1" x14ac:dyDescent="0.25">
      <c r="A1052" s="136">
        <v>10</v>
      </c>
      <c r="B1052" s="271" t="s">
        <v>487</v>
      </c>
      <c r="C1052" s="33">
        <v>43416900320</v>
      </c>
      <c r="D1052" s="35" t="s">
        <v>27</v>
      </c>
      <c r="E1052" s="75">
        <v>20.7</v>
      </c>
      <c r="F1052" s="61">
        <v>3299</v>
      </c>
      <c r="G1052" s="64" t="s">
        <v>136</v>
      </c>
      <c r="H1052"/>
      <c r="I1052"/>
    </row>
    <row r="1053" spans="1:9" s="5" customFormat="1" x14ac:dyDescent="0.25">
      <c r="A1053" s="243"/>
      <c r="B1053" s="187" t="s">
        <v>488</v>
      </c>
      <c r="C1053" s="126"/>
      <c r="D1053" s="30"/>
      <c r="E1053" s="76">
        <f>E1052</f>
        <v>20.7</v>
      </c>
      <c r="F1053" s="29"/>
      <c r="G1053" s="32"/>
      <c r="H1053"/>
      <c r="I1053"/>
    </row>
    <row r="1054" spans="1:9" s="5" customFormat="1" x14ac:dyDescent="0.25">
      <c r="A1054" s="136" t="s">
        <v>724</v>
      </c>
      <c r="B1054" s="271" t="s">
        <v>819</v>
      </c>
      <c r="C1054" s="33">
        <v>57683978003</v>
      </c>
      <c r="D1054" s="35" t="s">
        <v>25</v>
      </c>
      <c r="E1054" s="75">
        <f>165+66</f>
        <v>231</v>
      </c>
      <c r="F1054" s="167">
        <v>3293</v>
      </c>
      <c r="G1054" s="64" t="s">
        <v>20</v>
      </c>
      <c r="H1054"/>
      <c r="I1054"/>
    </row>
    <row r="1055" spans="1:9" s="5" customFormat="1" x14ac:dyDescent="0.25">
      <c r="A1055" s="243"/>
      <c r="B1055" s="187" t="s">
        <v>820</v>
      </c>
      <c r="C1055" s="126"/>
      <c r="D1055" s="30"/>
      <c r="E1055" s="76">
        <f>E1054</f>
        <v>231</v>
      </c>
      <c r="F1055" s="29"/>
      <c r="G1055" s="32"/>
      <c r="H1055"/>
      <c r="I1055"/>
    </row>
    <row r="1056" spans="1:9" s="5" customFormat="1" x14ac:dyDescent="0.25">
      <c r="A1056" s="136" t="s">
        <v>724</v>
      </c>
      <c r="B1056" s="271" t="s">
        <v>821</v>
      </c>
      <c r="C1056" s="33">
        <v>94989605080</v>
      </c>
      <c r="D1056" s="35" t="s">
        <v>25</v>
      </c>
      <c r="E1056" s="75">
        <v>90.09</v>
      </c>
      <c r="F1056" s="167">
        <v>3293</v>
      </c>
      <c r="G1056" s="64" t="s">
        <v>20</v>
      </c>
      <c r="H1056"/>
      <c r="I1056"/>
    </row>
    <row r="1057" spans="1:9" s="5" customFormat="1" x14ac:dyDescent="0.25">
      <c r="A1057" s="243"/>
      <c r="B1057" s="187" t="s">
        <v>822</v>
      </c>
      <c r="C1057" s="126"/>
      <c r="D1057" s="30"/>
      <c r="E1057" s="76">
        <f>E1056</f>
        <v>90.09</v>
      </c>
      <c r="F1057" s="29"/>
      <c r="G1057" s="32"/>
      <c r="H1057"/>
      <c r="I1057"/>
    </row>
    <row r="1058" spans="1:9" s="5" customFormat="1" x14ac:dyDescent="0.25">
      <c r="A1058" s="136" t="s">
        <v>724</v>
      </c>
      <c r="B1058" s="271" t="s">
        <v>823</v>
      </c>
      <c r="C1058" s="33" t="s">
        <v>825</v>
      </c>
      <c r="D1058" s="35" t="s">
        <v>498</v>
      </c>
      <c r="E1058" s="75">
        <f>245+355</f>
        <v>600</v>
      </c>
      <c r="F1058" s="61">
        <v>3235</v>
      </c>
      <c r="G1058" s="64" t="s">
        <v>17</v>
      </c>
      <c r="H1058"/>
      <c r="I1058"/>
    </row>
    <row r="1059" spans="1:9" s="5" customFormat="1" x14ac:dyDescent="0.25">
      <c r="A1059" s="243"/>
      <c r="B1059" s="187" t="s">
        <v>824</v>
      </c>
      <c r="C1059" s="126"/>
      <c r="D1059" s="30"/>
      <c r="E1059" s="76">
        <f>E1058</f>
        <v>600</v>
      </c>
      <c r="F1059" s="29"/>
      <c r="G1059" s="32"/>
      <c r="H1059"/>
      <c r="I1059"/>
    </row>
    <row r="1060" spans="1:9" s="5" customFormat="1" x14ac:dyDescent="0.25">
      <c r="A1060" s="136" t="s">
        <v>724</v>
      </c>
      <c r="B1060" s="271" t="s">
        <v>826</v>
      </c>
      <c r="C1060" s="33" t="s">
        <v>122</v>
      </c>
      <c r="D1060" s="35" t="s">
        <v>828</v>
      </c>
      <c r="E1060" s="75">
        <v>550</v>
      </c>
      <c r="F1060" s="61">
        <v>3235</v>
      </c>
      <c r="G1060" s="64" t="s">
        <v>17</v>
      </c>
      <c r="H1060"/>
      <c r="I1060"/>
    </row>
    <row r="1061" spans="1:9" s="5" customFormat="1" x14ac:dyDescent="0.25">
      <c r="A1061" s="243"/>
      <c r="B1061" s="187" t="s">
        <v>827</v>
      </c>
      <c r="C1061" s="126"/>
      <c r="D1061" s="30"/>
      <c r="E1061" s="76">
        <f>E1060</f>
        <v>550</v>
      </c>
      <c r="F1061" s="29"/>
      <c r="G1061" s="32"/>
      <c r="H1061"/>
      <c r="I1061"/>
    </row>
    <row r="1062" spans="1:9" s="5" customFormat="1" x14ac:dyDescent="0.25">
      <c r="A1062" s="136" t="s">
        <v>724</v>
      </c>
      <c r="B1062" s="271" t="s">
        <v>829</v>
      </c>
      <c r="C1062" s="33">
        <v>45411389236</v>
      </c>
      <c r="D1062" s="35" t="s">
        <v>25</v>
      </c>
      <c r="E1062" s="75">
        <v>8.93</v>
      </c>
      <c r="F1062" s="61">
        <v>3221</v>
      </c>
      <c r="G1062" s="4" t="s">
        <v>9</v>
      </c>
      <c r="H1062"/>
      <c r="I1062"/>
    </row>
    <row r="1063" spans="1:9" s="5" customFormat="1" x14ac:dyDescent="0.25">
      <c r="A1063" s="243"/>
      <c r="B1063" s="187" t="s">
        <v>830</v>
      </c>
      <c r="C1063" s="126"/>
      <c r="D1063" s="30"/>
      <c r="E1063" s="76">
        <f>E1062</f>
        <v>8.93</v>
      </c>
      <c r="F1063" s="29"/>
      <c r="G1063" s="32"/>
      <c r="H1063"/>
      <c r="I1063"/>
    </row>
    <row r="1064" spans="1:9" s="5" customFormat="1" x14ac:dyDescent="0.25">
      <c r="A1064" s="136" t="s">
        <v>724</v>
      </c>
      <c r="B1064" s="271" t="s">
        <v>831</v>
      </c>
      <c r="C1064" s="33">
        <v>31635744688</v>
      </c>
      <c r="D1064" s="35" t="s">
        <v>832</v>
      </c>
      <c r="E1064" s="75">
        <v>95.31</v>
      </c>
      <c r="F1064" s="167">
        <v>3293</v>
      </c>
      <c r="G1064" s="64" t="s">
        <v>20</v>
      </c>
      <c r="H1064"/>
      <c r="I1064"/>
    </row>
    <row r="1065" spans="1:9" s="5" customFormat="1" x14ac:dyDescent="0.25">
      <c r="A1065" s="243"/>
      <c r="B1065" s="187" t="s">
        <v>833</v>
      </c>
      <c r="C1065" s="126"/>
      <c r="D1065" s="30"/>
      <c r="E1065" s="76">
        <f>E1064</f>
        <v>95.31</v>
      </c>
      <c r="F1065" s="29"/>
      <c r="G1065" s="32"/>
      <c r="H1065"/>
      <c r="I1065"/>
    </row>
    <row r="1066" spans="1:9" s="5" customFormat="1" x14ac:dyDescent="0.25">
      <c r="A1066" s="136" t="s">
        <v>724</v>
      </c>
      <c r="B1066" s="271" t="s">
        <v>836</v>
      </c>
      <c r="C1066" s="33">
        <v>52650953128</v>
      </c>
      <c r="D1066" s="35" t="s">
        <v>25</v>
      </c>
      <c r="E1066" s="75">
        <v>1.4</v>
      </c>
      <c r="F1066" s="61">
        <v>3299</v>
      </c>
      <c r="G1066" s="64" t="s">
        <v>136</v>
      </c>
      <c r="H1066"/>
      <c r="I1066"/>
    </row>
    <row r="1067" spans="1:9" s="5" customFormat="1" x14ac:dyDescent="0.25">
      <c r="A1067" s="243"/>
      <c r="B1067" s="187" t="s">
        <v>837</v>
      </c>
      <c r="C1067" s="126"/>
      <c r="D1067" s="30"/>
      <c r="E1067" s="76">
        <f>E1066</f>
        <v>1.4</v>
      </c>
      <c r="F1067" s="29"/>
      <c r="G1067" s="32"/>
      <c r="H1067"/>
      <c r="I1067"/>
    </row>
    <row r="1068" spans="1:9" s="5" customFormat="1" x14ac:dyDescent="0.25">
      <c r="A1068" s="136" t="s">
        <v>724</v>
      </c>
      <c r="B1068" s="271" t="s">
        <v>680</v>
      </c>
      <c r="C1068" s="33">
        <v>69607301162</v>
      </c>
      <c r="D1068" s="35" t="s">
        <v>25</v>
      </c>
      <c r="E1068" s="75">
        <v>15.48</v>
      </c>
      <c r="F1068" s="61">
        <v>3299</v>
      </c>
      <c r="G1068" s="64" t="s">
        <v>136</v>
      </c>
      <c r="H1068"/>
      <c r="I1068"/>
    </row>
    <row r="1069" spans="1:9" s="5" customFormat="1" x14ac:dyDescent="0.25">
      <c r="A1069" s="243"/>
      <c r="B1069" s="187" t="s">
        <v>417</v>
      </c>
      <c r="C1069" s="126"/>
      <c r="D1069" s="30"/>
      <c r="E1069" s="76">
        <f>E1068</f>
        <v>15.48</v>
      </c>
      <c r="F1069" s="29"/>
      <c r="G1069" s="32"/>
      <c r="H1069"/>
      <c r="I1069"/>
    </row>
    <row r="1070" spans="1:9" s="5" customFormat="1" x14ac:dyDescent="0.25">
      <c r="A1070" s="136" t="s">
        <v>724</v>
      </c>
      <c r="B1070" s="271" t="s">
        <v>838</v>
      </c>
      <c r="C1070" s="33">
        <v>61981102313</v>
      </c>
      <c r="D1070" s="35" t="s">
        <v>25</v>
      </c>
      <c r="E1070" s="75">
        <v>26.9</v>
      </c>
      <c r="F1070" s="61">
        <v>3221</v>
      </c>
      <c r="G1070" s="4" t="s">
        <v>9</v>
      </c>
      <c r="H1070"/>
      <c r="I1070"/>
    </row>
    <row r="1071" spans="1:9" s="5" customFormat="1" x14ac:dyDescent="0.25">
      <c r="A1071" s="244"/>
      <c r="B1071" s="187" t="s">
        <v>839</v>
      </c>
      <c r="C1071" s="126"/>
      <c r="D1071" s="30"/>
      <c r="E1071" s="76">
        <f>E1070</f>
        <v>26.9</v>
      </c>
      <c r="F1071" s="29"/>
      <c r="G1071" s="32"/>
      <c r="H1071"/>
      <c r="I1071"/>
    </row>
    <row r="1072" spans="1:9" ht="15.75" thickBot="1" x14ac:dyDescent="0.3">
      <c r="A1072" s="139"/>
      <c r="B1072" s="286" t="s">
        <v>723</v>
      </c>
      <c r="C1072" s="287"/>
      <c r="D1072" s="287"/>
      <c r="E1072" s="168">
        <f>E923+E925+E927+E930+E932+E934+E936+E938+E940+E943+E945+E949+E951+E953+E955+E957+E959+E961+E963+E965+E968+E970+E972+E974+E976+E978+E981+E983+E985+E987+E989+E991+E993+E995+E997+E999+E1001+E1003+E1005+E1007+E1009+E1012+E1014+E1016+E1018+E1020+E1022+E1024+E1026+E1028+E1030+E1032+E1035+E1037+E1039+E1041+E1043+E1045+E1047+E1049+E1051+E1053+E1055+E1057+E1059+E1061+E1063+E1065+E1067+E1069+E1071</f>
        <v>57947.719999999987</v>
      </c>
      <c r="F1072" s="169"/>
      <c r="G1072" s="204"/>
    </row>
    <row r="1073" spans="1:7" ht="15.75" thickTop="1" x14ac:dyDescent="0.25">
      <c r="A1073" s="151" t="s">
        <v>844</v>
      </c>
      <c r="B1073" s="154" t="s">
        <v>726</v>
      </c>
      <c r="C1073" s="177">
        <v>60327383256</v>
      </c>
      <c r="D1073" s="155" t="s">
        <v>73</v>
      </c>
      <c r="E1073" s="156">
        <v>394.5</v>
      </c>
      <c r="F1073" s="157">
        <v>3211</v>
      </c>
      <c r="G1073" s="64" t="s">
        <v>37</v>
      </c>
    </row>
    <row r="1074" spans="1:7" x14ac:dyDescent="0.25">
      <c r="A1074" s="142"/>
      <c r="B1074" s="116" t="s">
        <v>727</v>
      </c>
      <c r="C1074" s="176"/>
      <c r="D1074" s="14"/>
      <c r="E1074" s="69">
        <f>E1073</f>
        <v>394.5</v>
      </c>
      <c r="F1074" s="15"/>
      <c r="G1074" s="16"/>
    </row>
    <row r="1075" spans="1:7" x14ac:dyDescent="0.25">
      <c r="A1075" s="136" t="s">
        <v>844</v>
      </c>
      <c r="B1075" s="115" t="s">
        <v>847</v>
      </c>
      <c r="C1075" s="24">
        <v>9637636625</v>
      </c>
      <c r="D1075" s="10" t="s">
        <v>27</v>
      </c>
      <c r="E1075" s="70">
        <v>1000</v>
      </c>
      <c r="F1075" s="3">
        <v>3213</v>
      </c>
      <c r="G1075" s="90" t="s">
        <v>24</v>
      </c>
    </row>
    <row r="1076" spans="1:7" x14ac:dyDescent="0.25">
      <c r="A1076" s="142"/>
      <c r="B1076" s="116" t="s">
        <v>848</v>
      </c>
      <c r="C1076" s="176"/>
      <c r="D1076" s="14"/>
      <c r="E1076" s="69">
        <f>E1075</f>
        <v>1000</v>
      </c>
      <c r="F1076" s="15"/>
      <c r="G1076" s="16"/>
    </row>
    <row r="1077" spans="1:7" x14ac:dyDescent="0.25">
      <c r="A1077" s="136" t="s">
        <v>844</v>
      </c>
      <c r="B1077" s="115" t="s">
        <v>849</v>
      </c>
      <c r="C1077" s="24">
        <v>99944170669</v>
      </c>
      <c r="D1077" s="10" t="s">
        <v>27</v>
      </c>
      <c r="E1077" s="70">
        <v>280</v>
      </c>
      <c r="F1077" s="3">
        <v>3213</v>
      </c>
      <c r="G1077" s="90" t="s">
        <v>24</v>
      </c>
    </row>
    <row r="1078" spans="1:7" x14ac:dyDescent="0.25">
      <c r="A1078" s="142"/>
      <c r="B1078" s="39" t="s">
        <v>704</v>
      </c>
      <c r="C1078" s="176"/>
      <c r="D1078" s="14"/>
      <c r="E1078" s="69">
        <f>E1077</f>
        <v>280</v>
      </c>
      <c r="F1078" s="15"/>
      <c r="G1078" s="16"/>
    </row>
    <row r="1079" spans="1:7" x14ac:dyDescent="0.25">
      <c r="A1079" s="136" t="s">
        <v>844</v>
      </c>
      <c r="B1079" s="38" t="s">
        <v>218</v>
      </c>
      <c r="C1079" s="24">
        <v>58843087891</v>
      </c>
      <c r="D1079" s="10" t="s">
        <v>27</v>
      </c>
      <c r="E1079" s="70">
        <v>3016.3</v>
      </c>
      <c r="F1079" s="3">
        <v>3221</v>
      </c>
      <c r="G1079" s="4" t="s">
        <v>9</v>
      </c>
    </row>
    <row r="1080" spans="1:7" x14ac:dyDescent="0.25">
      <c r="A1080" s="142"/>
      <c r="B1080" s="39" t="s">
        <v>219</v>
      </c>
      <c r="C1080" s="176"/>
      <c r="D1080" s="13"/>
      <c r="E1080" s="72">
        <f>E1079</f>
        <v>3016.3</v>
      </c>
      <c r="F1080" s="15"/>
      <c r="G1080" s="16"/>
    </row>
    <row r="1081" spans="1:7" x14ac:dyDescent="0.25">
      <c r="A1081" s="136" t="s">
        <v>844</v>
      </c>
      <c r="B1081" s="38" t="s">
        <v>279</v>
      </c>
      <c r="C1081" s="24">
        <v>63073332380</v>
      </c>
      <c r="D1081" s="10" t="s">
        <v>27</v>
      </c>
      <c r="E1081" s="117">
        <v>3213.58</v>
      </c>
      <c r="F1081" s="3">
        <v>3223</v>
      </c>
      <c r="G1081" s="57" t="s">
        <v>10</v>
      </c>
    </row>
    <row r="1082" spans="1:7" x14ac:dyDescent="0.25">
      <c r="A1082" s="142"/>
      <c r="B1082" s="28" t="s">
        <v>280</v>
      </c>
      <c r="C1082" s="176"/>
      <c r="D1082" s="21"/>
      <c r="E1082" s="76">
        <f>E1081</f>
        <v>3213.58</v>
      </c>
      <c r="F1082" s="22"/>
      <c r="G1082" s="23"/>
    </row>
    <row r="1083" spans="1:7" x14ac:dyDescent="0.25">
      <c r="A1083" s="136" t="s">
        <v>844</v>
      </c>
      <c r="B1083" s="38" t="s">
        <v>343</v>
      </c>
      <c r="C1083" s="24">
        <v>48071795351</v>
      </c>
      <c r="D1083" s="118" t="s">
        <v>25</v>
      </c>
      <c r="E1083" s="75">
        <v>40.479999999999997</v>
      </c>
      <c r="F1083" s="3">
        <v>3224</v>
      </c>
      <c r="G1083" s="4" t="s">
        <v>11</v>
      </c>
    </row>
    <row r="1084" spans="1:7" x14ac:dyDescent="0.25">
      <c r="A1084" s="142"/>
      <c r="B1084" s="39" t="s">
        <v>344</v>
      </c>
      <c r="C1084" s="176"/>
      <c r="D1084" s="21"/>
      <c r="E1084" s="76">
        <f>E1083</f>
        <v>40.479999999999997</v>
      </c>
      <c r="F1084" s="22"/>
      <c r="G1084" s="23"/>
    </row>
    <row r="1085" spans="1:7" x14ac:dyDescent="0.25">
      <c r="A1085" s="136" t="s">
        <v>844</v>
      </c>
      <c r="B1085" s="2" t="s">
        <v>347</v>
      </c>
      <c r="C1085" s="24">
        <v>87311810356</v>
      </c>
      <c r="D1085" s="10" t="s">
        <v>27</v>
      </c>
      <c r="E1085" s="77">
        <v>355.33</v>
      </c>
      <c r="F1085" s="3">
        <v>3231</v>
      </c>
      <c r="G1085" s="64" t="s">
        <v>13</v>
      </c>
    </row>
    <row r="1086" spans="1:7" x14ac:dyDescent="0.25">
      <c r="A1086" s="142"/>
      <c r="B1086" s="28" t="s">
        <v>272</v>
      </c>
      <c r="C1086" s="126"/>
      <c r="D1086" s="29"/>
      <c r="E1086" s="76">
        <f>E1085</f>
        <v>355.33</v>
      </c>
      <c r="F1086" s="31"/>
      <c r="G1086" s="32"/>
    </row>
    <row r="1087" spans="1:7" x14ac:dyDescent="0.25">
      <c r="A1087" s="136" t="s">
        <v>844</v>
      </c>
      <c r="B1087" s="34" t="s">
        <v>850</v>
      </c>
      <c r="C1087" s="24">
        <v>2389570402</v>
      </c>
      <c r="D1087" s="33" t="s">
        <v>25</v>
      </c>
      <c r="E1087" s="75">
        <v>1102.7</v>
      </c>
      <c r="F1087" s="3">
        <v>3232</v>
      </c>
      <c r="G1087" s="64" t="s">
        <v>14</v>
      </c>
    </row>
    <row r="1088" spans="1:7" x14ac:dyDescent="0.25">
      <c r="A1088" s="142"/>
      <c r="B1088" s="28" t="s">
        <v>851</v>
      </c>
      <c r="C1088" s="126"/>
      <c r="D1088" s="29"/>
      <c r="E1088" s="76">
        <f>E1087</f>
        <v>1102.7</v>
      </c>
      <c r="F1088" s="31"/>
      <c r="G1088" s="32"/>
    </row>
    <row r="1089" spans="1:7" x14ac:dyDescent="0.25">
      <c r="A1089" s="136" t="s">
        <v>844</v>
      </c>
      <c r="B1089" s="2" t="s">
        <v>243</v>
      </c>
      <c r="C1089" s="24" t="s">
        <v>90</v>
      </c>
      <c r="D1089" s="10" t="s">
        <v>25</v>
      </c>
      <c r="E1089" s="77">
        <v>50</v>
      </c>
      <c r="F1089" s="6">
        <v>3232</v>
      </c>
      <c r="G1089" s="64" t="s">
        <v>14</v>
      </c>
    </row>
    <row r="1090" spans="1:7" x14ac:dyDescent="0.25">
      <c r="A1090" s="142"/>
      <c r="B1090" s="28" t="s">
        <v>244</v>
      </c>
      <c r="C1090" s="176"/>
      <c r="D1090" s="13"/>
      <c r="E1090" s="76">
        <f>E1089</f>
        <v>50</v>
      </c>
      <c r="F1090" s="22"/>
      <c r="G1090" s="23"/>
    </row>
    <row r="1091" spans="1:7" x14ac:dyDescent="0.25">
      <c r="A1091" s="136" t="s">
        <v>844</v>
      </c>
      <c r="B1091" s="2" t="s">
        <v>743</v>
      </c>
      <c r="C1091" s="24">
        <v>41549301551</v>
      </c>
      <c r="D1091" s="10" t="s">
        <v>25</v>
      </c>
      <c r="E1091" s="77">
        <v>275</v>
      </c>
      <c r="F1091" s="6">
        <v>3232</v>
      </c>
      <c r="G1091" s="64" t="s">
        <v>14</v>
      </c>
    </row>
    <row r="1092" spans="1:7" x14ac:dyDescent="0.25">
      <c r="A1092" s="142"/>
      <c r="B1092" s="28" t="s">
        <v>81</v>
      </c>
      <c r="C1092" s="126"/>
      <c r="D1092" s="30"/>
      <c r="E1092" s="76">
        <f>E1091</f>
        <v>275</v>
      </c>
      <c r="F1092" s="31"/>
      <c r="G1092" s="32"/>
    </row>
    <row r="1093" spans="1:7" x14ac:dyDescent="0.25">
      <c r="A1093" s="136" t="s">
        <v>844</v>
      </c>
      <c r="B1093" s="34" t="s">
        <v>852</v>
      </c>
      <c r="C1093" s="24">
        <v>4601923208</v>
      </c>
      <c r="D1093" s="10" t="s">
        <v>25</v>
      </c>
      <c r="E1093" s="77">
        <v>400</v>
      </c>
      <c r="F1093" s="6">
        <v>3232</v>
      </c>
      <c r="G1093" s="64" t="s">
        <v>14</v>
      </c>
    </row>
    <row r="1094" spans="1:7" x14ac:dyDescent="0.25">
      <c r="A1094" s="142"/>
      <c r="B1094" s="28" t="s">
        <v>853</v>
      </c>
      <c r="C1094" s="126"/>
      <c r="D1094" s="30"/>
      <c r="E1094" s="76">
        <f>E1093</f>
        <v>400</v>
      </c>
      <c r="F1094" s="31"/>
      <c r="G1094" s="32"/>
    </row>
    <row r="1095" spans="1:7" x14ac:dyDescent="0.25">
      <c r="A1095" s="136" t="s">
        <v>844</v>
      </c>
      <c r="B1095" s="34" t="s">
        <v>128</v>
      </c>
      <c r="C1095" s="24">
        <v>64546066176</v>
      </c>
      <c r="D1095" s="10" t="s">
        <v>27</v>
      </c>
      <c r="E1095" s="75">
        <v>200</v>
      </c>
      <c r="F1095" s="119">
        <v>3233</v>
      </c>
      <c r="G1095" s="64" t="s">
        <v>15</v>
      </c>
    </row>
    <row r="1096" spans="1:7" s="5" customFormat="1" x14ac:dyDescent="0.25">
      <c r="A1096" s="217" t="s">
        <v>844</v>
      </c>
      <c r="B1096" s="34" t="s">
        <v>128</v>
      </c>
      <c r="C1096" s="24">
        <v>64546066176</v>
      </c>
      <c r="D1096" s="10" t="s">
        <v>27</v>
      </c>
      <c r="E1096" s="75">
        <v>6.1</v>
      </c>
      <c r="F1096" s="119">
        <v>3221</v>
      </c>
      <c r="G1096" s="4" t="s">
        <v>9</v>
      </c>
    </row>
    <row r="1097" spans="1:7" x14ac:dyDescent="0.25">
      <c r="A1097" s="142"/>
      <c r="B1097" s="28" t="s">
        <v>111</v>
      </c>
      <c r="C1097" s="126"/>
      <c r="D1097" s="30"/>
      <c r="E1097" s="76">
        <f>E1095+E1096</f>
        <v>206.1</v>
      </c>
      <c r="F1097" s="31"/>
      <c r="G1097" s="32"/>
    </row>
    <row r="1098" spans="1:7" x14ac:dyDescent="0.25">
      <c r="A1098" s="136" t="s">
        <v>844</v>
      </c>
      <c r="B1098" s="2" t="s">
        <v>854</v>
      </c>
      <c r="C1098" s="24">
        <v>20643195109</v>
      </c>
      <c r="D1098" s="10" t="s">
        <v>25</v>
      </c>
      <c r="E1098" s="77">
        <v>4000</v>
      </c>
      <c r="F1098" s="119">
        <v>3233</v>
      </c>
      <c r="G1098" s="64" t="s">
        <v>15</v>
      </c>
    </row>
    <row r="1099" spans="1:7" x14ac:dyDescent="0.25">
      <c r="A1099" s="142"/>
      <c r="B1099" s="28" t="s">
        <v>855</v>
      </c>
      <c r="C1099" s="126"/>
      <c r="D1099" s="30"/>
      <c r="E1099" s="76">
        <f>E1098</f>
        <v>4000</v>
      </c>
      <c r="F1099" s="31"/>
      <c r="G1099" s="32"/>
    </row>
    <row r="1100" spans="1:7" x14ac:dyDescent="0.25">
      <c r="A1100" s="136" t="s">
        <v>844</v>
      </c>
      <c r="B1100" s="2" t="s">
        <v>260</v>
      </c>
      <c r="C1100" s="24">
        <v>38812451417</v>
      </c>
      <c r="D1100" s="35" t="s">
        <v>25</v>
      </c>
      <c r="E1100" s="75">
        <v>783.66</v>
      </c>
      <c r="F1100" s="6">
        <v>3234</v>
      </c>
      <c r="G1100" s="4" t="s">
        <v>16</v>
      </c>
    </row>
    <row r="1101" spans="1:7" x14ac:dyDescent="0.25">
      <c r="A1101" s="142"/>
      <c r="B1101" s="28" t="s">
        <v>261</v>
      </c>
      <c r="C1101" s="126"/>
      <c r="D1101" s="30"/>
      <c r="E1101" s="76">
        <f>E1100</f>
        <v>783.66</v>
      </c>
      <c r="F1101" s="31"/>
      <c r="G1101" s="32"/>
    </row>
    <row r="1102" spans="1:7" x14ac:dyDescent="0.25">
      <c r="A1102" s="136" t="s">
        <v>844</v>
      </c>
      <c r="B1102" s="34" t="s">
        <v>233</v>
      </c>
      <c r="C1102" s="24">
        <v>12492147815</v>
      </c>
      <c r="D1102" s="35" t="s">
        <v>25</v>
      </c>
      <c r="E1102" s="75">
        <v>63.74</v>
      </c>
      <c r="F1102" s="6">
        <v>3235</v>
      </c>
      <c r="G1102" s="64" t="s">
        <v>17</v>
      </c>
    </row>
    <row r="1103" spans="1:7" x14ac:dyDescent="0.25">
      <c r="A1103" s="142"/>
      <c r="B1103" s="28" t="s">
        <v>234</v>
      </c>
      <c r="C1103" s="126"/>
      <c r="D1103" s="30"/>
      <c r="E1103" s="76">
        <f>E1102</f>
        <v>63.74</v>
      </c>
      <c r="F1103" s="31"/>
      <c r="G1103" s="32"/>
    </row>
    <row r="1104" spans="1:7" x14ac:dyDescent="0.25">
      <c r="A1104" s="136" t="s">
        <v>844</v>
      </c>
      <c r="B1104" s="34" t="s">
        <v>353</v>
      </c>
      <c r="C1104" s="24">
        <v>74242216047</v>
      </c>
      <c r="D1104" s="35" t="s">
        <v>27</v>
      </c>
      <c r="E1104" s="75">
        <v>575</v>
      </c>
      <c r="F1104" s="6">
        <v>3235</v>
      </c>
      <c r="G1104" s="64" t="s">
        <v>17</v>
      </c>
    </row>
    <row r="1105" spans="1:7" x14ac:dyDescent="0.25">
      <c r="A1105" s="142"/>
      <c r="B1105" s="28" t="s">
        <v>354</v>
      </c>
      <c r="C1105" s="126"/>
      <c r="D1105" s="30"/>
      <c r="E1105" s="76">
        <f>E1104</f>
        <v>575</v>
      </c>
      <c r="F1105" s="31"/>
      <c r="G1105" s="32"/>
    </row>
    <row r="1106" spans="1:7" x14ac:dyDescent="0.25">
      <c r="A1106" s="136" t="s">
        <v>844</v>
      </c>
      <c r="B1106" s="2" t="s">
        <v>748</v>
      </c>
      <c r="C1106" s="24">
        <v>78496944275</v>
      </c>
      <c r="D1106" s="10" t="s">
        <v>50</v>
      </c>
      <c r="E1106" s="77">
        <v>2389.0500000000002</v>
      </c>
      <c r="F1106" s="6">
        <v>3236</v>
      </c>
      <c r="G1106" s="64" t="s">
        <v>247</v>
      </c>
    </row>
    <row r="1107" spans="1:7" x14ac:dyDescent="0.25">
      <c r="A1107" s="142"/>
      <c r="B1107" s="28" t="s">
        <v>749</v>
      </c>
      <c r="C1107" s="126"/>
      <c r="D1107" s="30"/>
      <c r="E1107" s="76">
        <f>E1106</f>
        <v>2389.0500000000002</v>
      </c>
      <c r="F1107" s="31"/>
      <c r="G1107" s="32"/>
    </row>
    <row r="1108" spans="1:7" x14ac:dyDescent="0.25">
      <c r="A1108" s="136" t="s">
        <v>844</v>
      </c>
      <c r="B1108" s="2" t="s">
        <v>856</v>
      </c>
      <c r="C1108" s="24">
        <v>38343996170</v>
      </c>
      <c r="D1108" s="10" t="s">
        <v>25</v>
      </c>
      <c r="E1108" s="77">
        <v>150</v>
      </c>
      <c r="F1108" s="6">
        <v>3236</v>
      </c>
      <c r="G1108" s="64" t="s">
        <v>247</v>
      </c>
    </row>
    <row r="1109" spans="1:7" x14ac:dyDescent="0.25">
      <c r="A1109" s="142"/>
      <c r="B1109" s="28" t="s">
        <v>857</v>
      </c>
      <c r="C1109" s="176"/>
      <c r="D1109" s="13"/>
      <c r="E1109" s="76">
        <f>E1108</f>
        <v>150</v>
      </c>
      <c r="F1109" s="22"/>
      <c r="G1109" s="23"/>
    </row>
    <row r="1110" spans="1:7" x14ac:dyDescent="0.25">
      <c r="A1110" s="136" t="s">
        <v>844</v>
      </c>
      <c r="B1110" s="2" t="s">
        <v>750</v>
      </c>
      <c r="C1110" s="24">
        <v>25975412650</v>
      </c>
      <c r="D1110" s="10" t="s">
        <v>25</v>
      </c>
      <c r="E1110" s="75">
        <v>890.62</v>
      </c>
      <c r="F1110" s="6">
        <v>3237</v>
      </c>
      <c r="G1110" s="64" t="s">
        <v>51</v>
      </c>
    </row>
    <row r="1111" spans="1:7" x14ac:dyDescent="0.25">
      <c r="A1111" s="142"/>
      <c r="B1111" s="28" t="s">
        <v>53</v>
      </c>
      <c r="C1111" s="176"/>
      <c r="D1111" s="13"/>
      <c r="E1111" s="76">
        <f>E1110</f>
        <v>890.62</v>
      </c>
      <c r="F1111" s="22"/>
      <c r="G1111" s="23"/>
    </row>
    <row r="1112" spans="1:7" x14ac:dyDescent="0.25">
      <c r="A1112" s="136" t="s">
        <v>844</v>
      </c>
      <c r="B1112" s="2" t="s">
        <v>858</v>
      </c>
      <c r="C1112" s="24">
        <v>73118313420</v>
      </c>
      <c r="D1112" s="10" t="s">
        <v>25</v>
      </c>
      <c r="E1112" s="75">
        <v>662.5</v>
      </c>
      <c r="F1112" s="3">
        <v>3237</v>
      </c>
      <c r="G1112" s="4" t="s">
        <v>51</v>
      </c>
    </row>
    <row r="1113" spans="1:7" x14ac:dyDescent="0.25">
      <c r="A1113" s="142"/>
      <c r="B1113" s="28" t="s">
        <v>859</v>
      </c>
      <c r="C1113" s="29"/>
      <c r="D1113" s="29"/>
      <c r="E1113" s="111">
        <f>SUM(E1112)</f>
        <v>662.5</v>
      </c>
      <c r="F1113" s="100"/>
      <c r="G1113" s="123"/>
    </row>
    <row r="1114" spans="1:7" x14ac:dyDescent="0.25">
      <c r="A1114" s="136" t="s">
        <v>844</v>
      </c>
      <c r="B1114" s="2" t="s">
        <v>91</v>
      </c>
      <c r="C1114" s="24">
        <v>11815662330</v>
      </c>
      <c r="D1114" s="10" t="s">
        <v>25</v>
      </c>
      <c r="E1114" s="77">
        <v>481.25</v>
      </c>
      <c r="F1114" s="3">
        <v>3238</v>
      </c>
      <c r="G1114" s="64" t="s">
        <v>18</v>
      </c>
    </row>
    <row r="1115" spans="1:7" x14ac:dyDescent="0.25">
      <c r="A1115" s="142"/>
      <c r="B1115" s="28" t="s">
        <v>92</v>
      </c>
      <c r="C1115" s="126"/>
      <c r="D1115" s="30"/>
      <c r="E1115" s="76">
        <f>E1114</f>
        <v>481.25</v>
      </c>
      <c r="F1115" s="31"/>
      <c r="G1115" s="32"/>
    </row>
    <row r="1116" spans="1:7" x14ac:dyDescent="0.25">
      <c r="A1116" s="136" t="s">
        <v>844</v>
      </c>
      <c r="B1116" s="165" t="s">
        <v>360</v>
      </c>
      <c r="C1116" s="24">
        <v>50063679828</v>
      </c>
      <c r="D1116" s="35" t="s">
        <v>27</v>
      </c>
      <c r="E1116" s="77">
        <v>424.99</v>
      </c>
      <c r="F1116" s="3">
        <v>3238</v>
      </c>
      <c r="G1116" s="64" t="s">
        <v>18</v>
      </c>
    </row>
    <row r="1117" spans="1:7" x14ac:dyDescent="0.25">
      <c r="A1117" s="142"/>
      <c r="B1117" s="28" t="s">
        <v>427</v>
      </c>
      <c r="C1117" s="126"/>
      <c r="D1117" s="30"/>
      <c r="E1117" s="76">
        <f>E1116</f>
        <v>424.99</v>
      </c>
      <c r="F1117" s="31"/>
      <c r="G1117" s="32"/>
    </row>
    <row r="1118" spans="1:7" x14ac:dyDescent="0.25">
      <c r="A1118" s="136" t="s">
        <v>844</v>
      </c>
      <c r="B1118" s="34" t="s">
        <v>273</v>
      </c>
      <c r="C1118" s="24">
        <v>85821130368</v>
      </c>
      <c r="D1118" s="35" t="s">
        <v>27</v>
      </c>
      <c r="E1118" s="144">
        <v>3.41</v>
      </c>
      <c r="F1118" s="3">
        <v>3238</v>
      </c>
      <c r="G1118" s="64" t="s">
        <v>18</v>
      </c>
    </row>
    <row r="1119" spans="1:7" x14ac:dyDescent="0.25">
      <c r="A1119" s="142"/>
      <c r="B1119" s="28" t="s">
        <v>363</v>
      </c>
      <c r="C1119" s="126"/>
      <c r="D1119" s="30"/>
      <c r="E1119" s="76">
        <f>E1118</f>
        <v>3.41</v>
      </c>
      <c r="F1119" s="31"/>
      <c r="G1119" s="32"/>
    </row>
    <row r="1120" spans="1:7" x14ac:dyDescent="0.25">
      <c r="A1120" s="136" t="s">
        <v>844</v>
      </c>
      <c r="B1120" s="34" t="s">
        <v>728</v>
      </c>
      <c r="C1120" s="24">
        <v>90789004458</v>
      </c>
      <c r="D1120" s="35" t="s">
        <v>27</v>
      </c>
      <c r="E1120" s="75">
        <v>177.4</v>
      </c>
      <c r="F1120" s="6">
        <v>3241</v>
      </c>
      <c r="G1120" s="4" t="s">
        <v>115</v>
      </c>
    </row>
    <row r="1121" spans="1:7" x14ac:dyDescent="0.25">
      <c r="A1121" s="142"/>
      <c r="B1121" s="28" t="s">
        <v>729</v>
      </c>
      <c r="C1121" s="126"/>
      <c r="D1121" s="30"/>
      <c r="E1121" s="76">
        <f>E1120</f>
        <v>177.4</v>
      </c>
      <c r="F1121" s="31"/>
      <c r="G1121" s="32"/>
    </row>
    <row r="1122" spans="1:7" x14ac:dyDescent="0.25">
      <c r="A1122" s="136" t="s">
        <v>844</v>
      </c>
      <c r="B1122" s="2" t="s">
        <v>862</v>
      </c>
      <c r="C1122" s="24">
        <v>52848403362</v>
      </c>
      <c r="D1122" s="35" t="s">
        <v>27</v>
      </c>
      <c r="E1122" s="77">
        <v>4208.9799999999996</v>
      </c>
      <c r="F1122" s="6">
        <v>3292</v>
      </c>
      <c r="G1122" s="4" t="s">
        <v>284</v>
      </c>
    </row>
    <row r="1123" spans="1:7" x14ac:dyDescent="0.25">
      <c r="A1123" s="142"/>
      <c r="B1123" s="28" t="s">
        <v>863</v>
      </c>
      <c r="C1123" s="126"/>
      <c r="D1123" s="30"/>
      <c r="E1123" s="76">
        <f>E1122</f>
        <v>4208.9799999999996</v>
      </c>
      <c r="F1123" s="31"/>
      <c r="G1123" s="32"/>
    </row>
    <row r="1124" spans="1:7" x14ac:dyDescent="0.25">
      <c r="A1124" s="136" t="s">
        <v>844</v>
      </c>
      <c r="B1124" s="2" t="s">
        <v>841</v>
      </c>
      <c r="C1124" s="24">
        <v>62226620908</v>
      </c>
      <c r="D1124" s="35" t="s">
        <v>27</v>
      </c>
      <c r="E1124" s="73">
        <v>66.78</v>
      </c>
      <c r="F1124" s="6">
        <v>3293</v>
      </c>
      <c r="G1124" s="4" t="s">
        <v>20</v>
      </c>
    </row>
    <row r="1125" spans="1:7" x14ac:dyDescent="0.25">
      <c r="A1125" s="142"/>
      <c r="B1125" s="28" t="s">
        <v>693</v>
      </c>
      <c r="C1125" s="126"/>
      <c r="D1125" s="30"/>
      <c r="E1125" s="74">
        <f>E1124</f>
        <v>66.78</v>
      </c>
      <c r="F1125" s="31"/>
      <c r="G1125" s="32"/>
    </row>
    <row r="1126" spans="1:7" x14ac:dyDescent="0.25">
      <c r="A1126" s="136" t="s">
        <v>844</v>
      </c>
      <c r="B1126" s="2" t="s">
        <v>864</v>
      </c>
      <c r="C1126" s="24">
        <v>69617912904</v>
      </c>
      <c r="D1126" s="10" t="s">
        <v>866</v>
      </c>
      <c r="E1126" s="73">
        <v>275.45</v>
      </c>
      <c r="F1126" s="6">
        <v>3293</v>
      </c>
      <c r="G1126" s="4" t="s">
        <v>20</v>
      </c>
    </row>
    <row r="1127" spans="1:7" x14ac:dyDescent="0.25">
      <c r="A1127" s="142"/>
      <c r="B1127" s="28" t="s">
        <v>865</v>
      </c>
      <c r="C1127" s="126"/>
      <c r="D1127" s="30"/>
      <c r="E1127" s="74">
        <f>E1126</f>
        <v>275.45</v>
      </c>
      <c r="F1127" s="31"/>
      <c r="G1127" s="32"/>
    </row>
    <row r="1128" spans="1:7" x14ac:dyDescent="0.25">
      <c r="A1128" s="136" t="s">
        <v>844</v>
      </c>
      <c r="B1128" s="34" t="s">
        <v>867</v>
      </c>
      <c r="C1128" s="24">
        <v>60966016226</v>
      </c>
      <c r="D1128" s="10" t="s">
        <v>27</v>
      </c>
      <c r="E1128" s="75">
        <v>690.44</v>
      </c>
      <c r="F1128" s="6">
        <v>3293</v>
      </c>
      <c r="G1128" s="4" t="s">
        <v>20</v>
      </c>
    </row>
    <row r="1129" spans="1:7" x14ac:dyDescent="0.25">
      <c r="A1129" s="142"/>
      <c r="B1129" s="28" t="s">
        <v>868</v>
      </c>
      <c r="C1129" s="126"/>
      <c r="D1129" s="30"/>
      <c r="E1129" s="76">
        <f>E1128</f>
        <v>690.44</v>
      </c>
      <c r="F1129" s="31"/>
      <c r="G1129" s="32"/>
    </row>
    <row r="1130" spans="1:7" x14ac:dyDescent="0.25">
      <c r="A1130" s="136" t="s">
        <v>844</v>
      </c>
      <c r="B1130" s="34" t="s">
        <v>751</v>
      </c>
      <c r="C1130" s="24">
        <v>29362779669</v>
      </c>
      <c r="D1130" s="10" t="s">
        <v>25</v>
      </c>
      <c r="E1130" s="75">
        <v>536.65</v>
      </c>
      <c r="F1130" s="6">
        <v>3293</v>
      </c>
      <c r="G1130" s="4" t="s">
        <v>20</v>
      </c>
    </row>
    <row r="1131" spans="1:7" x14ac:dyDescent="0.25">
      <c r="A1131" s="142"/>
      <c r="B1131" s="28" t="s">
        <v>752</v>
      </c>
      <c r="C1131" s="126"/>
      <c r="D1131" s="30"/>
      <c r="E1131" s="76">
        <f>E1130</f>
        <v>536.65</v>
      </c>
      <c r="F1131" s="31"/>
      <c r="G1131" s="32"/>
    </row>
    <row r="1132" spans="1:7" x14ac:dyDescent="0.25">
      <c r="A1132" s="136" t="s">
        <v>844</v>
      </c>
      <c r="B1132" s="34" t="s">
        <v>699</v>
      </c>
      <c r="C1132" s="24">
        <v>60385712857</v>
      </c>
      <c r="D1132" s="10" t="s">
        <v>27</v>
      </c>
      <c r="E1132" s="75">
        <v>27.25</v>
      </c>
      <c r="F1132" s="6">
        <v>3295</v>
      </c>
      <c r="G1132" s="4" t="s">
        <v>21</v>
      </c>
    </row>
    <row r="1133" spans="1:7" x14ac:dyDescent="0.25">
      <c r="A1133" s="142"/>
      <c r="B1133" s="28" t="s">
        <v>700</v>
      </c>
      <c r="C1133" s="126"/>
      <c r="D1133" s="30"/>
      <c r="E1133" s="76">
        <f>E1132</f>
        <v>27.25</v>
      </c>
      <c r="F1133" s="31"/>
      <c r="G1133" s="32"/>
    </row>
    <row r="1134" spans="1:7" x14ac:dyDescent="0.25">
      <c r="A1134" s="149" t="s">
        <v>844</v>
      </c>
      <c r="B1134" s="61" t="s">
        <v>210</v>
      </c>
      <c r="C1134" s="24">
        <v>50467974870</v>
      </c>
      <c r="D1134" s="10" t="s">
        <v>27</v>
      </c>
      <c r="E1134" s="144">
        <v>217.99</v>
      </c>
      <c r="F1134" s="3">
        <v>4221</v>
      </c>
      <c r="G1134" s="4" t="s">
        <v>61</v>
      </c>
    </row>
    <row r="1135" spans="1:7" s="5" customFormat="1" x14ac:dyDescent="0.25">
      <c r="A1135" s="149" t="s">
        <v>844</v>
      </c>
      <c r="B1135" s="61" t="s">
        <v>210</v>
      </c>
      <c r="C1135" s="24">
        <v>50467974870</v>
      </c>
      <c r="D1135" s="10" t="s">
        <v>27</v>
      </c>
      <c r="E1135" s="144">
        <v>471.75</v>
      </c>
      <c r="F1135" s="3">
        <v>3221</v>
      </c>
      <c r="G1135" s="4" t="s">
        <v>9</v>
      </c>
    </row>
    <row r="1136" spans="1:7" x14ac:dyDescent="0.25">
      <c r="A1136" s="2"/>
      <c r="B1136" s="29" t="s">
        <v>212</v>
      </c>
      <c r="C1136" s="126"/>
      <c r="D1136" s="30"/>
      <c r="E1136" s="76">
        <f>E1134+E1135</f>
        <v>689.74</v>
      </c>
      <c r="F1136" s="29"/>
      <c r="G1136" s="32"/>
    </row>
    <row r="1137" spans="1:7" x14ac:dyDescent="0.25">
      <c r="A1137" s="136" t="s">
        <v>844</v>
      </c>
      <c r="B1137" s="122" t="s">
        <v>340</v>
      </c>
      <c r="C1137" s="24">
        <v>94443043935</v>
      </c>
      <c r="D1137" s="10" t="s">
        <v>27</v>
      </c>
      <c r="E1137" s="75">
        <v>158.4</v>
      </c>
      <c r="F1137" s="6">
        <v>4241</v>
      </c>
      <c r="G1137" s="4" t="s">
        <v>431</v>
      </c>
    </row>
    <row r="1138" spans="1:7" x14ac:dyDescent="0.25">
      <c r="A1138" s="142"/>
      <c r="B1138" s="28" t="s">
        <v>339</v>
      </c>
      <c r="C1138" s="126"/>
      <c r="D1138" s="30"/>
      <c r="E1138" s="76">
        <f>E1137</f>
        <v>158.4</v>
      </c>
      <c r="F1138" s="31"/>
      <c r="G1138" s="32"/>
    </row>
    <row r="1139" spans="1:7" x14ac:dyDescent="0.25">
      <c r="A1139" s="136" t="s">
        <v>844</v>
      </c>
      <c r="B1139" s="2" t="s">
        <v>29</v>
      </c>
      <c r="C1139" s="24">
        <v>75508100288</v>
      </c>
      <c r="D1139" s="10" t="s">
        <v>27</v>
      </c>
      <c r="E1139" s="75">
        <v>290</v>
      </c>
      <c r="F1139" s="3">
        <v>3221</v>
      </c>
      <c r="G1139" s="4" t="s">
        <v>9</v>
      </c>
    </row>
    <row r="1140" spans="1:7" x14ac:dyDescent="0.25">
      <c r="A1140" s="142"/>
      <c r="B1140" s="28" t="s">
        <v>34</v>
      </c>
      <c r="C1140" s="126"/>
      <c r="D1140" s="30"/>
      <c r="E1140" s="76">
        <f>E1139</f>
        <v>290</v>
      </c>
      <c r="F1140" s="31"/>
      <c r="G1140" s="32"/>
    </row>
    <row r="1141" spans="1:7" x14ac:dyDescent="0.25">
      <c r="A1141" s="136" t="s">
        <v>844</v>
      </c>
      <c r="B1141" s="34" t="s">
        <v>842</v>
      </c>
      <c r="C1141" s="24">
        <v>70133616033</v>
      </c>
      <c r="D1141" s="10" t="s">
        <v>27</v>
      </c>
      <c r="E1141" s="75">
        <v>184.62</v>
      </c>
      <c r="F1141" s="6">
        <v>3231</v>
      </c>
      <c r="G1141" s="64" t="s">
        <v>13</v>
      </c>
    </row>
    <row r="1142" spans="1:7" x14ac:dyDescent="0.25">
      <c r="A1142" s="142"/>
      <c r="B1142" s="28" t="s">
        <v>709</v>
      </c>
      <c r="C1142" s="126"/>
      <c r="D1142" s="30"/>
      <c r="E1142" s="76">
        <f>E1141</f>
        <v>184.62</v>
      </c>
      <c r="F1142" s="31"/>
      <c r="G1142" s="32"/>
    </row>
    <row r="1143" spans="1:7" x14ac:dyDescent="0.25">
      <c r="A1143" s="136" t="s">
        <v>844</v>
      </c>
      <c r="B1143" s="2" t="s">
        <v>86</v>
      </c>
      <c r="C1143" s="24">
        <v>81793146560</v>
      </c>
      <c r="D1143" s="10" t="s">
        <v>27</v>
      </c>
      <c r="E1143" s="75">
        <v>17.72</v>
      </c>
      <c r="F1143" s="6">
        <v>3231</v>
      </c>
      <c r="G1143" s="64" t="s">
        <v>13</v>
      </c>
    </row>
    <row r="1144" spans="1:7" x14ac:dyDescent="0.25">
      <c r="A1144" s="142"/>
      <c r="B1144" s="28" t="s">
        <v>263</v>
      </c>
      <c r="C1144" s="126"/>
      <c r="D1144" s="30"/>
      <c r="E1144" s="76">
        <f>E1143</f>
        <v>17.72</v>
      </c>
      <c r="F1144" s="31"/>
      <c r="G1144" s="32"/>
    </row>
    <row r="1145" spans="1:7" x14ac:dyDescent="0.25">
      <c r="A1145" s="136" t="s">
        <v>844</v>
      </c>
      <c r="B1145" s="2" t="s">
        <v>566</v>
      </c>
      <c r="C1145" s="24">
        <v>29524210204</v>
      </c>
      <c r="D1145" s="10" t="s">
        <v>27</v>
      </c>
      <c r="E1145" s="77">
        <v>90.28</v>
      </c>
      <c r="F1145" s="6">
        <v>3231</v>
      </c>
      <c r="G1145" s="64" t="s">
        <v>13</v>
      </c>
    </row>
    <row r="1146" spans="1:7" x14ac:dyDescent="0.25">
      <c r="A1146" s="142"/>
      <c r="B1146" s="28" t="s">
        <v>629</v>
      </c>
      <c r="C1146" s="126"/>
      <c r="D1146" s="30"/>
      <c r="E1146" s="76">
        <f>E1145</f>
        <v>90.28</v>
      </c>
      <c r="F1146" s="31"/>
      <c r="G1146" s="32"/>
    </row>
    <row r="1147" spans="1:7" x14ac:dyDescent="0.25">
      <c r="A1147" s="136" t="s">
        <v>844</v>
      </c>
      <c r="B1147" s="2" t="s">
        <v>257</v>
      </c>
      <c r="C1147" s="24">
        <v>76120956111</v>
      </c>
      <c r="D1147" s="10" t="s">
        <v>25</v>
      </c>
      <c r="E1147" s="75">
        <v>200</v>
      </c>
      <c r="F1147" s="6">
        <v>3232</v>
      </c>
      <c r="G1147" s="64" t="s">
        <v>14</v>
      </c>
    </row>
    <row r="1148" spans="1:7" x14ac:dyDescent="0.25">
      <c r="A1148" s="142"/>
      <c r="B1148" s="28" t="s">
        <v>259</v>
      </c>
      <c r="C1148" s="126"/>
      <c r="D1148" s="30"/>
      <c r="E1148" s="76">
        <f>E1147</f>
        <v>200</v>
      </c>
      <c r="F1148" s="31"/>
      <c r="G1148" s="32"/>
    </row>
    <row r="1149" spans="1:7" x14ac:dyDescent="0.25">
      <c r="A1149" s="136" t="s">
        <v>844</v>
      </c>
      <c r="B1149" s="2" t="s">
        <v>225</v>
      </c>
      <c r="C1149" s="24">
        <v>14740285506</v>
      </c>
      <c r="D1149" s="10" t="s">
        <v>25</v>
      </c>
      <c r="E1149" s="77">
        <v>1200</v>
      </c>
      <c r="F1149" s="6">
        <v>3232</v>
      </c>
      <c r="G1149" s="64" t="s">
        <v>14</v>
      </c>
    </row>
    <row r="1150" spans="1:7" x14ac:dyDescent="0.25">
      <c r="A1150" s="142"/>
      <c r="B1150" s="28" t="s">
        <v>226</v>
      </c>
      <c r="C1150" s="126"/>
      <c r="D1150" s="30"/>
      <c r="E1150" s="76">
        <f>E1149</f>
        <v>1200</v>
      </c>
      <c r="F1150" s="31"/>
      <c r="G1150" s="32"/>
    </row>
    <row r="1151" spans="1:7" x14ac:dyDescent="0.25">
      <c r="A1151" s="136" t="s">
        <v>844</v>
      </c>
      <c r="B1151" s="2" t="s">
        <v>353</v>
      </c>
      <c r="C1151" s="24">
        <v>74242216047</v>
      </c>
      <c r="D1151" s="10" t="s">
        <v>27</v>
      </c>
      <c r="E1151" s="77">
        <v>174.76</v>
      </c>
      <c r="F1151" s="6">
        <v>3232</v>
      </c>
      <c r="G1151" s="64" t="s">
        <v>14</v>
      </c>
    </row>
    <row r="1152" spans="1:7" x14ac:dyDescent="0.25">
      <c r="A1152" s="142"/>
      <c r="B1152" s="28" t="s">
        <v>354</v>
      </c>
      <c r="C1152" s="126"/>
      <c r="D1152" s="30"/>
      <c r="E1152" s="76">
        <f>E1151</f>
        <v>174.76</v>
      </c>
      <c r="F1152" s="31"/>
      <c r="G1152" s="32"/>
    </row>
    <row r="1153" spans="1:7" x14ac:dyDescent="0.25">
      <c r="A1153" s="149" t="s">
        <v>844</v>
      </c>
      <c r="B1153" s="61" t="s">
        <v>101</v>
      </c>
      <c r="C1153" s="24">
        <v>97244287460</v>
      </c>
      <c r="D1153" s="10" t="s">
        <v>25</v>
      </c>
      <c r="E1153" s="79">
        <v>262.17</v>
      </c>
      <c r="F1153" s="6">
        <v>3232</v>
      </c>
      <c r="G1153" s="64" t="s">
        <v>14</v>
      </c>
    </row>
    <row r="1154" spans="1:7" s="5" customFormat="1" x14ac:dyDescent="0.25">
      <c r="A1154" s="149" t="s">
        <v>844</v>
      </c>
      <c r="B1154" s="61" t="s">
        <v>101</v>
      </c>
      <c r="C1154" s="24">
        <v>97244287460</v>
      </c>
      <c r="D1154" s="10" t="s">
        <v>25</v>
      </c>
      <c r="E1154" s="79">
        <v>265</v>
      </c>
      <c r="F1154" s="6">
        <v>3235</v>
      </c>
      <c r="G1154" s="64" t="s">
        <v>17</v>
      </c>
    </row>
    <row r="1155" spans="1:7" x14ac:dyDescent="0.25">
      <c r="A1155" s="2"/>
      <c r="B1155" s="29" t="s">
        <v>102</v>
      </c>
      <c r="C1155" s="126"/>
      <c r="D1155" s="30"/>
      <c r="E1155" s="76">
        <f>E1153+E1154</f>
        <v>527.17000000000007</v>
      </c>
      <c r="F1155" s="31"/>
      <c r="G1155" s="32"/>
    </row>
    <row r="1156" spans="1:7" x14ac:dyDescent="0.25">
      <c r="A1156" s="136" t="s">
        <v>844</v>
      </c>
      <c r="B1156" s="46" t="s">
        <v>869</v>
      </c>
      <c r="C1156" s="24">
        <v>47805304439</v>
      </c>
      <c r="D1156" s="10" t="s">
        <v>25</v>
      </c>
      <c r="E1156" s="79">
        <v>6247.5</v>
      </c>
      <c r="F1156" s="49">
        <v>3233</v>
      </c>
      <c r="G1156" s="64" t="s">
        <v>15</v>
      </c>
    </row>
    <row r="1157" spans="1:7" x14ac:dyDescent="0.25">
      <c r="A1157" s="142"/>
      <c r="B1157" s="42" t="s">
        <v>870</v>
      </c>
      <c r="C1157" s="173"/>
      <c r="D1157" s="44"/>
      <c r="E1157" s="80">
        <f>E1156</f>
        <v>6247.5</v>
      </c>
      <c r="F1157" s="45"/>
      <c r="G1157" s="56"/>
    </row>
    <row r="1158" spans="1:7" x14ac:dyDescent="0.25">
      <c r="A1158" s="136" t="s">
        <v>844</v>
      </c>
      <c r="B1158" s="46" t="s">
        <v>871</v>
      </c>
      <c r="C1158" s="99">
        <v>78936909099</v>
      </c>
      <c r="D1158" s="10" t="s">
        <v>27</v>
      </c>
      <c r="E1158" s="79">
        <v>1639.66</v>
      </c>
      <c r="F1158" s="6">
        <v>3237</v>
      </c>
      <c r="G1158" s="4" t="s">
        <v>51</v>
      </c>
    </row>
    <row r="1159" spans="1:7" x14ac:dyDescent="0.25">
      <c r="A1159" s="142"/>
      <c r="B1159" s="42" t="s">
        <v>872</v>
      </c>
      <c r="C1159" s="173"/>
      <c r="D1159" s="44"/>
      <c r="E1159" s="80">
        <f>E1158</f>
        <v>1639.66</v>
      </c>
      <c r="F1159" s="45"/>
      <c r="G1159" s="56"/>
    </row>
    <row r="1160" spans="1:7" x14ac:dyDescent="0.25">
      <c r="A1160" s="136" t="s">
        <v>844</v>
      </c>
      <c r="B1160" s="46" t="s">
        <v>873</v>
      </c>
      <c r="C1160" s="99">
        <v>84884303643</v>
      </c>
      <c r="D1160" s="10" t="s">
        <v>25</v>
      </c>
      <c r="E1160" s="79">
        <v>980</v>
      </c>
      <c r="F1160" s="6">
        <v>3237</v>
      </c>
      <c r="G1160" s="4" t="s">
        <v>51</v>
      </c>
    </row>
    <row r="1161" spans="1:7" x14ac:dyDescent="0.25">
      <c r="A1161" s="142"/>
      <c r="B1161" s="42" t="s">
        <v>874</v>
      </c>
      <c r="C1161" s="173"/>
      <c r="D1161" s="44"/>
      <c r="E1161" s="80">
        <f>E1160</f>
        <v>980</v>
      </c>
      <c r="F1161" s="45"/>
      <c r="G1161" s="56"/>
    </row>
    <row r="1162" spans="1:7" x14ac:dyDescent="0.25">
      <c r="A1162" s="136" t="s">
        <v>844</v>
      </c>
      <c r="B1162" s="46" t="s">
        <v>227</v>
      </c>
      <c r="C1162" s="99">
        <v>60845511600</v>
      </c>
      <c r="D1162" s="10" t="s">
        <v>25</v>
      </c>
      <c r="E1162" s="79">
        <v>736.6</v>
      </c>
      <c r="F1162" s="47">
        <v>3239</v>
      </c>
      <c r="G1162" s="90" t="s">
        <v>19</v>
      </c>
    </row>
    <row r="1163" spans="1:7" x14ac:dyDescent="0.25">
      <c r="A1163" s="142"/>
      <c r="B1163" s="28" t="s">
        <v>228</v>
      </c>
      <c r="C1163" s="126"/>
      <c r="D1163" s="30"/>
      <c r="E1163" s="76">
        <f>E1162</f>
        <v>736.6</v>
      </c>
      <c r="F1163" s="29"/>
      <c r="G1163" s="32"/>
    </row>
    <row r="1164" spans="1:7" x14ac:dyDescent="0.25">
      <c r="A1164" s="136" t="s">
        <v>844</v>
      </c>
      <c r="B1164" s="46" t="s">
        <v>253</v>
      </c>
      <c r="C1164" s="99">
        <v>67028344067</v>
      </c>
      <c r="D1164" s="48" t="s">
        <v>25</v>
      </c>
      <c r="E1164" s="79">
        <v>1139.432</v>
      </c>
      <c r="F1164" s="47">
        <v>3239</v>
      </c>
      <c r="G1164" s="90" t="s">
        <v>19</v>
      </c>
    </row>
    <row r="1165" spans="1:7" x14ac:dyDescent="0.25">
      <c r="A1165" s="142"/>
      <c r="B1165" s="42" t="s">
        <v>254</v>
      </c>
      <c r="C1165" s="173"/>
      <c r="D1165" s="44"/>
      <c r="E1165" s="80">
        <f>E1164</f>
        <v>1139.432</v>
      </c>
      <c r="F1165" s="43"/>
      <c r="G1165" s="56"/>
    </row>
    <row r="1166" spans="1:7" x14ac:dyDescent="0.25">
      <c r="A1166" s="136" t="s">
        <v>844</v>
      </c>
      <c r="B1166" s="46" t="s">
        <v>88</v>
      </c>
      <c r="C1166" s="99">
        <v>44537034108</v>
      </c>
      <c r="D1166" s="48" t="s">
        <v>25</v>
      </c>
      <c r="E1166" s="79">
        <v>2227.5</v>
      </c>
      <c r="F1166" s="47">
        <v>3239</v>
      </c>
      <c r="G1166" s="90" t="s">
        <v>19</v>
      </c>
    </row>
    <row r="1167" spans="1:7" x14ac:dyDescent="0.25">
      <c r="A1167" s="142"/>
      <c r="B1167" s="42" t="s">
        <v>89</v>
      </c>
      <c r="C1167" s="173"/>
      <c r="D1167" s="44"/>
      <c r="E1167" s="80">
        <f>E1166</f>
        <v>2227.5</v>
      </c>
      <c r="F1167" s="43"/>
      <c r="G1167" s="56"/>
    </row>
    <row r="1168" spans="1:7" x14ac:dyDescent="0.25">
      <c r="A1168" s="136" t="s">
        <v>844</v>
      </c>
      <c r="B1168" s="46" t="s">
        <v>243</v>
      </c>
      <c r="C1168" s="99" t="s">
        <v>90</v>
      </c>
      <c r="D1168" s="48" t="s">
        <v>25</v>
      </c>
      <c r="E1168" s="79">
        <v>141.49</v>
      </c>
      <c r="F1168" s="47">
        <v>3239</v>
      </c>
      <c r="G1168" s="4" t="s">
        <v>19</v>
      </c>
    </row>
    <row r="1169" spans="1:9" x14ac:dyDescent="0.25">
      <c r="A1169" s="142"/>
      <c r="B1169" s="42" t="s">
        <v>244</v>
      </c>
      <c r="C1169" s="173"/>
      <c r="D1169" s="44"/>
      <c r="E1169" s="80">
        <f>E1168</f>
        <v>141.49</v>
      </c>
      <c r="F1169" s="43"/>
      <c r="G1169" s="56"/>
    </row>
    <row r="1170" spans="1:9" x14ac:dyDescent="0.25">
      <c r="A1170" s="136" t="s">
        <v>844</v>
      </c>
      <c r="B1170" s="46" t="s">
        <v>875</v>
      </c>
      <c r="C1170" s="99">
        <v>29845096215</v>
      </c>
      <c r="D1170" s="48" t="s">
        <v>876</v>
      </c>
      <c r="E1170" s="79">
        <v>2300</v>
      </c>
      <c r="F1170" s="47">
        <v>3213</v>
      </c>
      <c r="G1170" s="90" t="s">
        <v>24</v>
      </c>
    </row>
    <row r="1171" spans="1:9" x14ac:dyDescent="0.25">
      <c r="A1171" s="142"/>
      <c r="B1171" s="42" t="s">
        <v>877</v>
      </c>
      <c r="C1171" s="173"/>
      <c r="D1171" s="44"/>
      <c r="E1171" s="80">
        <f>E1170</f>
        <v>2300</v>
      </c>
      <c r="F1171" s="43"/>
      <c r="G1171" s="56"/>
    </row>
    <row r="1172" spans="1:9" x14ac:dyDescent="0.25">
      <c r="A1172" s="136" t="s">
        <v>844</v>
      </c>
      <c r="B1172" s="34" t="s">
        <v>378</v>
      </c>
      <c r="C1172" s="33">
        <v>21270210680</v>
      </c>
      <c r="D1172" s="35" t="s">
        <v>25</v>
      </c>
      <c r="E1172" s="75">
        <v>8.1999999999999993</v>
      </c>
      <c r="F1172" s="61">
        <v>3299</v>
      </c>
      <c r="G1172" s="64" t="s">
        <v>136</v>
      </c>
    </row>
    <row r="1173" spans="1:9" x14ac:dyDescent="0.25">
      <c r="A1173" s="142"/>
      <c r="B1173" s="42" t="s">
        <v>379</v>
      </c>
      <c r="C1173" s="173"/>
      <c r="D1173" s="44"/>
      <c r="E1173" s="80">
        <f>E1172</f>
        <v>8.1999999999999993</v>
      </c>
      <c r="F1173" s="43"/>
      <c r="G1173" s="56"/>
    </row>
    <row r="1174" spans="1:9" x14ac:dyDescent="0.25">
      <c r="A1174" s="136" t="s">
        <v>844</v>
      </c>
      <c r="B1174" s="214" t="s">
        <v>878</v>
      </c>
      <c r="C1174" s="33">
        <v>86354925004</v>
      </c>
      <c r="D1174" s="24" t="s">
        <v>25</v>
      </c>
      <c r="E1174" s="75">
        <v>15</v>
      </c>
      <c r="F1174" s="61">
        <v>3299</v>
      </c>
      <c r="G1174" s="64" t="s">
        <v>136</v>
      </c>
    </row>
    <row r="1175" spans="1:9" x14ac:dyDescent="0.25">
      <c r="A1175" s="142"/>
      <c r="B1175" s="28" t="s">
        <v>879</v>
      </c>
      <c r="C1175" s="126"/>
      <c r="D1175" s="30"/>
      <c r="E1175" s="76">
        <f>E1174</f>
        <v>15</v>
      </c>
      <c r="F1175" s="29"/>
      <c r="G1175" s="32"/>
    </row>
    <row r="1176" spans="1:9" x14ac:dyDescent="0.25">
      <c r="A1176" s="136" t="s">
        <v>844</v>
      </c>
      <c r="B1176" s="34" t="s">
        <v>108</v>
      </c>
      <c r="C1176" s="33">
        <v>40518747839</v>
      </c>
      <c r="D1176" s="35" t="s">
        <v>25</v>
      </c>
      <c r="E1176" s="75">
        <f>3.5+9.94</f>
        <v>13.44</v>
      </c>
      <c r="F1176" s="61">
        <v>3221</v>
      </c>
      <c r="G1176" s="4" t="s">
        <v>9</v>
      </c>
    </row>
    <row r="1177" spans="1:9" x14ac:dyDescent="0.25">
      <c r="A1177" s="142"/>
      <c r="B1177" s="28" t="s">
        <v>109</v>
      </c>
      <c r="C1177" s="126"/>
      <c r="D1177" s="30"/>
      <c r="E1177" s="76">
        <f>E1176</f>
        <v>13.44</v>
      </c>
      <c r="F1177" s="29"/>
      <c r="G1177" s="32"/>
    </row>
    <row r="1178" spans="1:9" x14ac:dyDescent="0.25">
      <c r="A1178" s="136" t="s">
        <v>844</v>
      </c>
      <c r="B1178" s="34" t="s">
        <v>880</v>
      </c>
      <c r="C1178" s="33" t="s">
        <v>122</v>
      </c>
      <c r="D1178" s="35" t="s">
        <v>882</v>
      </c>
      <c r="E1178" s="75">
        <v>546.48</v>
      </c>
      <c r="F1178" s="61">
        <v>3225</v>
      </c>
      <c r="G1178" s="64" t="s">
        <v>235</v>
      </c>
    </row>
    <row r="1179" spans="1:9" x14ac:dyDescent="0.25">
      <c r="A1179" s="142"/>
      <c r="B1179" s="28" t="s">
        <v>881</v>
      </c>
      <c r="C1179" s="126"/>
      <c r="D1179" s="30"/>
      <c r="E1179" s="76">
        <f>E1178</f>
        <v>546.48</v>
      </c>
      <c r="F1179" s="29"/>
      <c r="G1179" s="32"/>
    </row>
    <row r="1180" spans="1:9" x14ac:dyDescent="0.25">
      <c r="A1180" s="136" t="s">
        <v>844</v>
      </c>
      <c r="B1180" s="60" t="s">
        <v>756</v>
      </c>
      <c r="C1180" s="33">
        <v>21523879111</v>
      </c>
      <c r="D1180" s="35" t="s">
        <v>757</v>
      </c>
      <c r="E1180" s="75">
        <v>161.94999999999999</v>
      </c>
      <c r="F1180" s="61">
        <v>3299</v>
      </c>
      <c r="G1180" s="64" t="s">
        <v>136</v>
      </c>
      <c r="I1180" s="249"/>
    </row>
    <row r="1181" spans="1:9" x14ac:dyDescent="0.25">
      <c r="A1181" s="142"/>
      <c r="B1181" s="28" t="s">
        <v>758</v>
      </c>
      <c r="C1181" s="173"/>
      <c r="D1181" s="44"/>
      <c r="E1181" s="80">
        <f>E1180</f>
        <v>161.94999999999999</v>
      </c>
      <c r="F1181" s="43"/>
      <c r="G1181" s="56"/>
    </row>
    <row r="1182" spans="1:9" x14ac:dyDescent="0.25">
      <c r="A1182" s="136" t="s">
        <v>844</v>
      </c>
      <c r="B1182" s="34" t="s">
        <v>883</v>
      </c>
      <c r="C1182" s="232" t="s">
        <v>885</v>
      </c>
      <c r="D1182" s="35" t="s">
        <v>25</v>
      </c>
      <c r="E1182" s="75">
        <v>88.14</v>
      </c>
      <c r="F1182" s="61">
        <v>3239</v>
      </c>
      <c r="G1182" s="4" t="s">
        <v>19</v>
      </c>
    </row>
    <row r="1183" spans="1:9" x14ac:dyDescent="0.25">
      <c r="A1183" s="142"/>
      <c r="B1183" s="28" t="s">
        <v>884</v>
      </c>
      <c r="C1183" s="126"/>
      <c r="D1183" s="30"/>
      <c r="E1183" s="76">
        <f>E1182</f>
        <v>88.14</v>
      </c>
      <c r="F1183" s="29"/>
      <c r="G1183" s="32"/>
      <c r="I1183" s="249"/>
    </row>
    <row r="1184" spans="1:9" x14ac:dyDescent="0.25">
      <c r="A1184" s="136" t="s">
        <v>844</v>
      </c>
      <c r="B1184" s="34" t="s">
        <v>886</v>
      </c>
      <c r="C1184" s="33">
        <v>372008451</v>
      </c>
      <c r="D1184" s="35" t="s">
        <v>888</v>
      </c>
      <c r="E1184" s="75">
        <f>173.68+216.17</f>
        <v>389.85</v>
      </c>
      <c r="F1184" s="89">
        <v>3294</v>
      </c>
      <c r="G1184" s="4" t="s">
        <v>311</v>
      </c>
    </row>
    <row r="1185" spans="1:7" x14ac:dyDescent="0.25">
      <c r="A1185" s="142"/>
      <c r="B1185" s="28" t="s">
        <v>887</v>
      </c>
      <c r="C1185" s="126"/>
      <c r="D1185" s="30"/>
      <c r="E1185" s="76">
        <f>E1184</f>
        <v>389.85</v>
      </c>
      <c r="F1185" s="29"/>
      <c r="G1185" s="32"/>
    </row>
    <row r="1186" spans="1:7" x14ac:dyDescent="0.25">
      <c r="A1186" s="136" t="s">
        <v>844</v>
      </c>
      <c r="B1186" s="34" t="s">
        <v>889</v>
      </c>
      <c r="C1186" s="33" t="s">
        <v>891</v>
      </c>
      <c r="D1186" s="35" t="s">
        <v>890</v>
      </c>
      <c r="E1186" s="75">
        <v>175.23</v>
      </c>
      <c r="F1186" s="61">
        <v>3221</v>
      </c>
      <c r="G1186" s="4" t="s">
        <v>9</v>
      </c>
    </row>
    <row r="1187" spans="1:7" x14ac:dyDescent="0.25">
      <c r="A1187" s="142"/>
      <c r="B1187" s="28" t="s">
        <v>892</v>
      </c>
      <c r="C1187" s="126"/>
      <c r="D1187" s="30"/>
      <c r="E1187" s="76">
        <f>E1186</f>
        <v>175.23</v>
      </c>
      <c r="F1187" s="29"/>
      <c r="G1187" s="32"/>
    </row>
    <row r="1188" spans="1:7" x14ac:dyDescent="0.25">
      <c r="A1188" s="136" t="s">
        <v>844</v>
      </c>
      <c r="B1188" s="34" t="s">
        <v>893</v>
      </c>
      <c r="C1188" s="33">
        <v>65553879500</v>
      </c>
      <c r="D1188" s="35" t="s">
        <v>27</v>
      </c>
      <c r="E1188" s="75">
        <v>100.9</v>
      </c>
      <c r="F1188" s="6">
        <v>3224</v>
      </c>
      <c r="G1188" s="4" t="s">
        <v>11</v>
      </c>
    </row>
    <row r="1189" spans="1:7" x14ac:dyDescent="0.25">
      <c r="A1189" s="142"/>
      <c r="B1189" s="28" t="s">
        <v>894</v>
      </c>
      <c r="C1189" s="126"/>
      <c r="D1189" s="30"/>
      <c r="E1189" s="76">
        <f>E1188</f>
        <v>100.9</v>
      </c>
      <c r="F1189" s="29"/>
      <c r="G1189" s="32"/>
    </row>
    <row r="1190" spans="1:7" x14ac:dyDescent="0.25">
      <c r="A1190" s="136" t="s">
        <v>844</v>
      </c>
      <c r="B1190" s="34" t="s">
        <v>819</v>
      </c>
      <c r="C1190" s="33">
        <v>57683978003</v>
      </c>
      <c r="D1190" s="35" t="s">
        <v>25</v>
      </c>
      <c r="E1190" s="75">
        <f>182+175</f>
        <v>357</v>
      </c>
      <c r="F1190" s="274">
        <v>3293</v>
      </c>
      <c r="G1190" s="4" t="s">
        <v>20</v>
      </c>
    </row>
    <row r="1191" spans="1:7" x14ac:dyDescent="0.25">
      <c r="A1191" s="142"/>
      <c r="B1191" s="91" t="s">
        <v>820</v>
      </c>
      <c r="C1191" s="174"/>
      <c r="D1191" s="92"/>
      <c r="E1191" s="93">
        <f>E1190</f>
        <v>357</v>
      </c>
      <c r="F1191" s="92"/>
      <c r="G1191" s="94"/>
    </row>
    <row r="1192" spans="1:7" x14ac:dyDescent="0.25">
      <c r="A1192" s="136" t="s">
        <v>844</v>
      </c>
      <c r="B1192" s="95" t="s">
        <v>831</v>
      </c>
      <c r="C1192" s="96">
        <v>31635744688</v>
      </c>
      <c r="D1192" s="96" t="s">
        <v>832</v>
      </c>
      <c r="E1192" s="97">
        <v>63.02</v>
      </c>
      <c r="F1192" s="274">
        <v>3293</v>
      </c>
      <c r="G1192" s="4" t="s">
        <v>20</v>
      </c>
    </row>
    <row r="1193" spans="1:7" x14ac:dyDescent="0.25">
      <c r="A1193" s="135"/>
      <c r="B1193" s="85" t="s">
        <v>833</v>
      </c>
      <c r="C1193" s="175"/>
      <c r="D1193" s="86"/>
      <c r="E1193" s="87">
        <f>E1192</f>
        <v>63.02</v>
      </c>
      <c r="F1193" s="86"/>
      <c r="G1193" s="88"/>
    </row>
    <row r="1194" spans="1:7" x14ac:dyDescent="0.25">
      <c r="A1194" s="136" t="s">
        <v>844</v>
      </c>
      <c r="B1194" s="46" t="s">
        <v>487</v>
      </c>
      <c r="C1194" s="99">
        <v>43416900320</v>
      </c>
      <c r="D1194" s="48" t="s">
        <v>27</v>
      </c>
      <c r="E1194" s="79">
        <v>13.95</v>
      </c>
      <c r="F1194" s="89">
        <v>3299</v>
      </c>
      <c r="G1194" s="64" t="s">
        <v>136</v>
      </c>
    </row>
    <row r="1195" spans="1:7" x14ac:dyDescent="0.25">
      <c r="A1195" s="135"/>
      <c r="B1195" s="85" t="s">
        <v>488</v>
      </c>
      <c r="C1195" s="175"/>
      <c r="D1195" s="86"/>
      <c r="E1195" s="87">
        <f>E1194</f>
        <v>13.95</v>
      </c>
      <c r="F1195" s="86"/>
      <c r="G1195" s="88"/>
    </row>
    <row r="1196" spans="1:7" s="5" customFormat="1" x14ac:dyDescent="0.25">
      <c r="A1196" s="275">
        <v>11</v>
      </c>
      <c r="B1196" s="273" t="s">
        <v>897</v>
      </c>
      <c r="C1196" s="161">
        <v>85135738821</v>
      </c>
      <c r="D1196" s="161" t="s">
        <v>798</v>
      </c>
      <c r="E1196" s="162">
        <v>221</v>
      </c>
      <c r="F1196" s="274">
        <v>3293</v>
      </c>
      <c r="G1196" s="4" t="s">
        <v>20</v>
      </c>
    </row>
    <row r="1197" spans="1:7" s="5" customFormat="1" x14ac:dyDescent="0.25">
      <c r="A1197" s="135"/>
      <c r="B1197" s="91" t="s">
        <v>898</v>
      </c>
      <c r="C1197" s="174"/>
      <c r="D1197" s="92"/>
      <c r="E1197" s="93">
        <f>E1196</f>
        <v>221</v>
      </c>
      <c r="F1197" s="92"/>
      <c r="G1197" s="94"/>
    </row>
    <row r="1198" spans="1:7" x14ac:dyDescent="0.25">
      <c r="A1198" s="136" t="s">
        <v>844</v>
      </c>
      <c r="B1198" s="160" t="s">
        <v>116</v>
      </c>
      <c r="C1198" s="33">
        <v>52508873833</v>
      </c>
      <c r="D1198" s="35" t="s">
        <v>25</v>
      </c>
      <c r="E1198" s="75">
        <f>260.58+11</f>
        <v>271.58</v>
      </c>
      <c r="F1198" s="61">
        <v>3431</v>
      </c>
      <c r="G1198" s="64" t="s">
        <v>23</v>
      </c>
    </row>
    <row r="1199" spans="1:7" x14ac:dyDescent="0.25">
      <c r="A1199" s="135"/>
      <c r="B1199" s="85" t="s">
        <v>117</v>
      </c>
      <c r="C1199" s="86"/>
      <c r="D1199" s="86"/>
      <c r="E1199" s="87">
        <f>E1198</f>
        <v>271.58</v>
      </c>
      <c r="F1199" s="86"/>
      <c r="G1199" s="88"/>
    </row>
    <row r="1200" spans="1:7" s="5" customFormat="1" x14ac:dyDescent="0.25">
      <c r="A1200" s="138" t="s">
        <v>844</v>
      </c>
      <c r="B1200" s="273" t="s">
        <v>899</v>
      </c>
      <c r="C1200" s="99">
        <v>40099344720</v>
      </c>
      <c r="D1200" s="48" t="s">
        <v>25</v>
      </c>
      <c r="E1200" s="79">
        <v>7204.4</v>
      </c>
      <c r="F1200" s="47">
        <v>3294</v>
      </c>
      <c r="G1200" s="4" t="s">
        <v>311</v>
      </c>
    </row>
    <row r="1201" spans="1:7" s="5" customFormat="1" x14ac:dyDescent="0.25">
      <c r="A1201" s="135"/>
      <c r="B1201" s="85" t="s">
        <v>900</v>
      </c>
      <c r="C1201" s="86"/>
      <c r="D1201" s="86"/>
      <c r="E1201" s="87">
        <f>E1200</f>
        <v>7204.4</v>
      </c>
      <c r="F1201" s="86"/>
      <c r="G1201" s="88"/>
    </row>
    <row r="1202" spans="1:7" s="5" customFormat="1" x14ac:dyDescent="0.25">
      <c r="A1202" s="138" t="s">
        <v>844</v>
      </c>
      <c r="B1202" s="165" t="s">
        <v>736</v>
      </c>
      <c r="C1202" s="33" t="s">
        <v>122</v>
      </c>
      <c r="D1202" s="48" t="s">
        <v>27</v>
      </c>
      <c r="E1202" s="79">
        <v>1344</v>
      </c>
      <c r="F1202" s="6">
        <v>3295</v>
      </c>
      <c r="G1202" s="90" t="s">
        <v>21</v>
      </c>
    </row>
    <row r="1203" spans="1:7" s="5" customFormat="1" x14ac:dyDescent="0.25">
      <c r="A1203" s="137"/>
      <c r="B1203" s="116" t="s">
        <v>753</v>
      </c>
      <c r="C1203" s="176"/>
      <c r="D1203" s="14"/>
      <c r="E1203" s="69">
        <f>E1202</f>
        <v>1344</v>
      </c>
      <c r="F1203" s="15"/>
      <c r="G1203" s="16"/>
    </row>
    <row r="1204" spans="1:7" ht="15.75" thickBot="1" x14ac:dyDescent="0.3">
      <c r="A1204" s="159"/>
      <c r="B1204" s="286" t="s">
        <v>843</v>
      </c>
      <c r="C1204" s="287"/>
      <c r="D1204" s="287"/>
      <c r="E1204" s="168">
        <f>E1074+E1076+E1078+E1080+E1082+E1084+E1086+E1088+E1090+E1092+E1094+E1097++E1099+E1101+E1103+E1105+E1107+E1109+E1111+E1113+E1115+E1117+E1119+E1121+E1123+E1125+E1127+E1129+E1131+E1133+E1136+E1138+E1140+E1142+E1144+E1146+E1148+E1150+E1152+E1155+E1157+E1159+E1161+E1163+E1165+E1167+E1169+E1171+E1173+E1175+E1177+E1179+E1181+E1183+E1185+E1187+E1189+E1191+E1193+E1195+E1197+E1199+E1201+E1203</f>
        <v>56660.172000000006</v>
      </c>
      <c r="F1204" s="169"/>
      <c r="G1204" s="169"/>
    </row>
    <row r="1205" spans="1:7" ht="15.75" thickTop="1" x14ac:dyDescent="0.25">
      <c r="A1205" s="151" t="s">
        <v>901</v>
      </c>
      <c r="B1205" s="154" t="s">
        <v>909</v>
      </c>
      <c r="C1205" s="177">
        <v>78796880101</v>
      </c>
      <c r="D1205" s="155" t="s">
        <v>911</v>
      </c>
      <c r="E1205" s="156">
        <v>282</v>
      </c>
      <c r="F1205" s="157">
        <v>3211</v>
      </c>
      <c r="G1205" s="64" t="s">
        <v>37</v>
      </c>
    </row>
    <row r="1206" spans="1:7" x14ac:dyDescent="0.25">
      <c r="A1206" s="142"/>
      <c r="B1206" s="116" t="s">
        <v>910</v>
      </c>
      <c r="C1206" s="176"/>
      <c r="D1206" s="14"/>
      <c r="E1206" s="69">
        <f>E1205</f>
        <v>282</v>
      </c>
      <c r="F1206" s="15"/>
      <c r="G1206" s="16"/>
    </row>
    <row r="1207" spans="1:7" x14ac:dyDescent="0.25">
      <c r="A1207" s="136" t="s">
        <v>901</v>
      </c>
      <c r="B1207" s="115" t="s">
        <v>912</v>
      </c>
      <c r="C1207" s="24">
        <v>26877689100</v>
      </c>
      <c r="D1207" s="10" t="s">
        <v>27</v>
      </c>
      <c r="E1207" s="70">
        <v>525</v>
      </c>
      <c r="F1207" s="3">
        <v>3213</v>
      </c>
      <c r="G1207" s="90" t="s">
        <v>24</v>
      </c>
    </row>
    <row r="1208" spans="1:7" x14ac:dyDescent="0.25">
      <c r="A1208" s="142"/>
      <c r="B1208" s="116" t="s">
        <v>913</v>
      </c>
      <c r="C1208" s="176"/>
      <c r="D1208" s="14"/>
      <c r="E1208" s="69">
        <f>E1207</f>
        <v>525</v>
      </c>
      <c r="F1208" s="15"/>
      <c r="G1208" s="16"/>
    </row>
    <row r="1209" spans="1:7" x14ac:dyDescent="0.25">
      <c r="A1209" s="136" t="s">
        <v>901</v>
      </c>
      <c r="B1209" s="115" t="s">
        <v>847</v>
      </c>
      <c r="C1209" s="24" t="s">
        <v>914</v>
      </c>
      <c r="D1209" s="10" t="s">
        <v>27</v>
      </c>
      <c r="E1209" s="70">
        <v>250</v>
      </c>
      <c r="F1209" s="3">
        <v>3213</v>
      </c>
      <c r="G1209" s="90" t="s">
        <v>24</v>
      </c>
    </row>
    <row r="1210" spans="1:7" x14ac:dyDescent="0.25">
      <c r="A1210" s="142"/>
      <c r="B1210" s="39" t="s">
        <v>915</v>
      </c>
      <c r="C1210" s="176"/>
      <c r="D1210" s="14"/>
      <c r="E1210" s="69">
        <f>E1209</f>
        <v>250</v>
      </c>
      <c r="F1210" s="15"/>
      <c r="G1210" s="16"/>
    </row>
    <row r="1211" spans="1:7" x14ac:dyDescent="0.25">
      <c r="A1211" s="136" t="s">
        <v>901</v>
      </c>
      <c r="B1211" s="38" t="s">
        <v>916</v>
      </c>
      <c r="C1211" s="24">
        <v>27208467122</v>
      </c>
      <c r="D1211" s="10" t="s">
        <v>27</v>
      </c>
      <c r="E1211" s="70">
        <v>350</v>
      </c>
      <c r="F1211" s="3">
        <v>3213</v>
      </c>
      <c r="G1211" s="90" t="s">
        <v>24</v>
      </c>
    </row>
    <row r="1212" spans="1:7" x14ac:dyDescent="0.25">
      <c r="A1212" s="142"/>
      <c r="B1212" s="39" t="s">
        <v>917</v>
      </c>
      <c r="C1212" s="176"/>
      <c r="D1212" s="13"/>
      <c r="E1212" s="72">
        <f>E1211</f>
        <v>350</v>
      </c>
      <c r="F1212" s="15"/>
      <c r="G1212" s="16"/>
    </row>
    <row r="1213" spans="1:7" x14ac:dyDescent="0.25">
      <c r="A1213" s="136" t="s">
        <v>901</v>
      </c>
      <c r="B1213" s="38" t="s">
        <v>918</v>
      </c>
      <c r="C1213" s="24">
        <v>99944170669</v>
      </c>
      <c r="D1213" s="10" t="s">
        <v>27</v>
      </c>
      <c r="E1213" s="117">
        <v>80</v>
      </c>
      <c r="F1213" s="3">
        <v>3213</v>
      </c>
      <c r="G1213" s="90" t="s">
        <v>24</v>
      </c>
    </row>
    <row r="1214" spans="1:7" x14ac:dyDescent="0.25">
      <c r="A1214" s="142"/>
      <c r="B1214" s="28" t="s">
        <v>919</v>
      </c>
      <c r="C1214" s="176"/>
      <c r="D1214" s="21"/>
      <c r="E1214" s="76">
        <f>E1213</f>
        <v>80</v>
      </c>
      <c r="F1214" s="22"/>
      <c r="G1214" s="23"/>
    </row>
    <row r="1215" spans="1:7" x14ac:dyDescent="0.25">
      <c r="A1215" s="136" t="s">
        <v>901</v>
      </c>
      <c r="B1215" s="38" t="s">
        <v>920</v>
      </c>
      <c r="C1215" s="24">
        <v>84838770814</v>
      </c>
      <c r="D1215" s="10" t="s">
        <v>27</v>
      </c>
      <c r="E1215" s="75">
        <v>7.96</v>
      </c>
      <c r="F1215" s="3">
        <v>3213</v>
      </c>
      <c r="G1215" s="90" t="s">
        <v>24</v>
      </c>
    </row>
    <row r="1216" spans="1:7" x14ac:dyDescent="0.25">
      <c r="A1216" s="142"/>
      <c r="B1216" s="39" t="s">
        <v>921</v>
      </c>
      <c r="C1216" s="176"/>
      <c r="D1216" s="21"/>
      <c r="E1216" s="76">
        <f>E1215</f>
        <v>7.96</v>
      </c>
      <c r="F1216" s="22"/>
      <c r="G1216" s="23"/>
    </row>
    <row r="1217" spans="1:7" x14ac:dyDescent="0.25">
      <c r="A1217" s="136" t="s">
        <v>901</v>
      </c>
      <c r="B1217" s="2" t="s">
        <v>923</v>
      </c>
      <c r="C1217" s="24" t="s">
        <v>922</v>
      </c>
      <c r="D1217" s="10" t="s">
        <v>25</v>
      </c>
      <c r="E1217" s="77">
        <v>1649.14</v>
      </c>
      <c r="F1217" s="3">
        <v>3221</v>
      </c>
      <c r="G1217" s="4" t="s">
        <v>9</v>
      </c>
    </row>
    <row r="1218" spans="1:7" x14ac:dyDescent="0.25">
      <c r="A1218" s="142"/>
      <c r="B1218" s="28" t="s">
        <v>924</v>
      </c>
      <c r="C1218" s="126"/>
      <c r="D1218" s="29"/>
      <c r="E1218" s="76">
        <f>E1217</f>
        <v>1649.14</v>
      </c>
      <c r="F1218" s="31"/>
      <c r="G1218" s="32"/>
    </row>
    <row r="1219" spans="1:7" x14ac:dyDescent="0.25">
      <c r="A1219" s="136" t="s">
        <v>901</v>
      </c>
      <c r="B1219" s="34" t="s">
        <v>411</v>
      </c>
      <c r="C1219" s="24">
        <v>23754648622</v>
      </c>
      <c r="D1219" s="10" t="s">
        <v>25</v>
      </c>
      <c r="E1219" s="75">
        <v>309.88</v>
      </c>
      <c r="F1219" s="3">
        <v>3221</v>
      </c>
      <c r="G1219" s="4" t="s">
        <v>9</v>
      </c>
    </row>
    <row r="1220" spans="1:7" x14ac:dyDescent="0.25">
      <c r="A1220" s="142"/>
      <c r="B1220" s="28" t="s">
        <v>412</v>
      </c>
      <c r="C1220" s="126"/>
      <c r="D1220" s="29"/>
      <c r="E1220" s="76">
        <f>E1219</f>
        <v>309.88</v>
      </c>
      <c r="F1220" s="31"/>
      <c r="G1220" s="32"/>
    </row>
    <row r="1221" spans="1:7" x14ac:dyDescent="0.25">
      <c r="A1221" s="136" t="s">
        <v>901</v>
      </c>
      <c r="B1221" s="2" t="s">
        <v>218</v>
      </c>
      <c r="C1221" s="24">
        <v>58843087891</v>
      </c>
      <c r="D1221" s="10" t="s">
        <v>27</v>
      </c>
      <c r="E1221" s="77">
        <v>1052.4000000000001</v>
      </c>
      <c r="F1221" s="3">
        <v>3221</v>
      </c>
      <c r="G1221" s="4" t="s">
        <v>9</v>
      </c>
    </row>
    <row r="1222" spans="1:7" x14ac:dyDescent="0.25">
      <c r="A1222" s="142"/>
      <c r="B1222" s="28" t="s">
        <v>219</v>
      </c>
      <c r="C1222" s="176"/>
      <c r="D1222" s="13"/>
      <c r="E1222" s="76">
        <f>E1221</f>
        <v>1052.4000000000001</v>
      </c>
      <c r="F1222" s="22"/>
      <c r="G1222" s="23"/>
    </row>
    <row r="1223" spans="1:7" x14ac:dyDescent="0.25">
      <c r="A1223" s="136" t="s">
        <v>901</v>
      </c>
      <c r="B1223" s="2" t="s">
        <v>279</v>
      </c>
      <c r="C1223" s="24">
        <v>63073332380</v>
      </c>
      <c r="D1223" s="10" t="s">
        <v>27</v>
      </c>
      <c r="E1223" s="77">
        <v>3627.27</v>
      </c>
      <c r="F1223" s="6">
        <v>3223</v>
      </c>
      <c r="G1223" s="64" t="s">
        <v>10</v>
      </c>
    </row>
    <row r="1224" spans="1:7" x14ac:dyDescent="0.25">
      <c r="A1224" s="142"/>
      <c r="B1224" s="28" t="s">
        <v>280</v>
      </c>
      <c r="C1224" s="126"/>
      <c r="D1224" s="30"/>
      <c r="E1224" s="76">
        <f>E1223</f>
        <v>3627.27</v>
      </c>
      <c r="F1224" s="31"/>
      <c r="G1224" s="32"/>
    </row>
    <row r="1225" spans="1:7" x14ac:dyDescent="0.25">
      <c r="A1225" s="136" t="s">
        <v>901</v>
      </c>
      <c r="B1225" s="34" t="s">
        <v>341</v>
      </c>
      <c r="C1225" s="24">
        <v>20858497843</v>
      </c>
      <c r="D1225" s="10" t="s">
        <v>25</v>
      </c>
      <c r="E1225" s="77">
        <v>15806.71</v>
      </c>
      <c r="F1225" s="6">
        <v>3223</v>
      </c>
      <c r="G1225" s="64" t="s">
        <v>10</v>
      </c>
    </row>
    <row r="1226" spans="1:7" x14ac:dyDescent="0.25">
      <c r="A1226" s="142"/>
      <c r="B1226" s="28" t="s">
        <v>342</v>
      </c>
      <c r="C1226" s="126"/>
      <c r="D1226" s="30"/>
      <c r="E1226" s="76">
        <f>E1225</f>
        <v>15806.71</v>
      </c>
      <c r="F1226" s="31"/>
      <c r="G1226" s="32"/>
    </row>
    <row r="1227" spans="1:7" x14ac:dyDescent="0.25">
      <c r="A1227" s="136" t="s">
        <v>901</v>
      </c>
      <c r="B1227" s="34" t="s">
        <v>319</v>
      </c>
      <c r="C1227" s="24">
        <v>27759562625</v>
      </c>
      <c r="D1227" s="10" t="s">
        <v>27</v>
      </c>
      <c r="E1227" s="75">
        <v>267.72000000000003</v>
      </c>
      <c r="F1227" s="119">
        <v>3223</v>
      </c>
      <c r="G1227" s="64" t="s">
        <v>10</v>
      </c>
    </row>
    <row r="1228" spans="1:7" x14ac:dyDescent="0.25">
      <c r="A1228" s="135"/>
      <c r="B1228" s="277" t="s">
        <v>679</v>
      </c>
      <c r="C1228" s="126"/>
      <c r="D1228" s="30"/>
      <c r="E1228" s="76">
        <f>E1227</f>
        <v>267.72000000000003</v>
      </c>
      <c r="F1228" s="31"/>
      <c r="G1228" s="32"/>
    </row>
    <row r="1229" spans="1:7" x14ac:dyDescent="0.25">
      <c r="A1229" s="136" t="s">
        <v>901</v>
      </c>
      <c r="B1229" s="2" t="s">
        <v>762</v>
      </c>
      <c r="C1229" s="24">
        <v>64645054565</v>
      </c>
      <c r="D1229" s="10" t="s">
        <v>763</v>
      </c>
      <c r="E1229" s="77">
        <v>375</v>
      </c>
      <c r="F1229" s="119">
        <v>3224</v>
      </c>
      <c r="G1229" s="64" t="s">
        <v>11</v>
      </c>
    </row>
    <row r="1230" spans="1:7" x14ac:dyDescent="0.25">
      <c r="A1230" s="142"/>
      <c r="B1230" s="28" t="s">
        <v>764</v>
      </c>
      <c r="C1230" s="126"/>
      <c r="D1230" s="30"/>
      <c r="E1230" s="76">
        <f>E1229</f>
        <v>375</v>
      </c>
      <c r="F1230" s="31"/>
      <c r="G1230" s="32"/>
    </row>
    <row r="1231" spans="1:7" x14ac:dyDescent="0.25">
      <c r="A1231" s="136" t="s">
        <v>901</v>
      </c>
      <c r="B1231" s="2" t="s">
        <v>926</v>
      </c>
      <c r="C1231" s="24">
        <v>13504838223</v>
      </c>
      <c r="D1231" s="35" t="s">
        <v>925</v>
      </c>
      <c r="E1231" s="75">
        <v>15.23</v>
      </c>
      <c r="F1231" s="6">
        <v>3224</v>
      </c>
      <c r="G1231" s="4" t="s">
        <v>11</v>
      </c>
    </row>
    <row r="1232" spans="1:7" x14ac:dyDescent="0.25">
      <c r="A1232" s="142"/>
      <c r="B1232" s="28" t="s">
        <v>927</v>
      </c>
      <c r="C1232" s="126"/>
      <c r="D1232" s="30"/>
      <c r="E1232" s="76">
        <f>E1231</f>
        <v>15.23</v>
      </c>
      <c r="F1232" s="31"/>
      <c r="G1232" s="32"/>
    </row>
    <row r="1233" spans="1:7" x14ac:dyDescent="0.25">
      <c r="A1233" s="136" t="s">
        <v>901</v>
      </c>
      <c r="B1233" s="34" t="s">
        <v>929</v>
      </c>
      <c r="C1233" s="24">
        <v>50216904748</v>
      </c>
      <c r="D1233" s="35" t="s">
        <v>25</v>
      </c>
      <c r="E1233" s="75">
        <v>9287.5</v>
      </c>
      <c r="F1233" s="6">
        <v>3225</v>
      </c>
      <c r="G1233" s="64" t="s">
        <v>235</v>
      </c>
    </row>
    <row r="1234" spans="1:7" x14ac:dyDescent="0.25">
      <c r="A1234" s="142"/>
      <c r="B1234" s="28" t="s">
        <v>928</v>
      </c>
      <c r="C1234" s="126"/>
      <c r="D1234" s="30"/>
      <c r="E1234" s="76">
        <f>E1233</f>
        <v>9287.5</v>
      </c>
      <c r="F1234" s="31"/>
      <c r="G1234" s="32"/>
    </row>
    <row r="1235" spans="1:7" x14ac:dyDescent="0.25">
      <c r="A1235" s="136" t="s">
        <v>901</v>
      </c>
      <c r="B1235" s="34" t="s">
        <v>930</v>
      </c>
      <c r="C1235" s="178" t="s">
        <v>931</v>
      </c>
      <c r="D1235" s="35" t="s">
        <v>25</v>
      </c>
      <c r="E1235" s="75">
        <v>891</v>
      </c>
      <c r="F1235" s="6">
        <v>3225</v>
      </c>
      <c r="G1235" s="64" t="s">
        <v>235</v>
      </c>
    </row>
    <row r="1236" spans="1:7" x14ac:dyDescent="0.25">
      <c r="A1236" s="142"/>
      <c r="B1236" s="28" t="s">
        <v>851</v>
      </c>
      <c r="C1236" s="126"/>
      <c r="D1236" s="30"/>
      <c r="E1236" s="76">
        <f>E1235</f>
        <v>891</v>
      </c>
      <c r="F1236" s="31"/>
      <c r="G1236" s="32"/>
    </row>
    <row r="1237" spans="1:7" x14ac:dyDescent="0.25">
      <c r="A1237" s="136" t="s">
        <v>901</v>
      </c>
      <c r="B1237" s="2" t="s">
        <v>933</v>
      </c>
      <c r="C1237" s="24">
        <v>90459608863</v>
      </c>
      <c r="D1237" s="10" t="s">
        <v>25</v>
      </c>
      <c r="E1237" s="77">
        <v>1275</v>
      </c>
      <c r="F1237" s="6">
        <v>3225</v>
      </c>
      <c r="G1237" s="64" t="s">
        <v>235</v>
      </c>
    </row>
    <row r="1238" spans="1:7" x14ac:dyDescent="0.25">
      <c r="A1238" s="142"/>
      <c r="B1238" s="28" t="s">
        <v>932</v>
      </c>
      <c r="C1238" s="126"/>
      <c r="D1238" s="30"/>
      <c r="E1238" s="76">
        <f>E1237</f>
        <v>1275</v>
      </c>
      <c r="F1238" s="31"/>
      <c r="G1238" s="32"/>
    </row>
    <row r="1239" spans="1:7" x14ac:dyDescent="0.25">
      <c r="A1239" s="136" t="s">
        <v>901</v>
      </c>
      <c r="B1239" s="2" t="s">
        <v>934</v>
      </c>
      <c r="C1239" s="24">
        <v>47805304439</v>
      </c>
      <c r="D1239" s="10" t="s">
        <v>25</v>
      </c>
      <c r="E1239" s="77">
        <v>1121.99</v>
      </c>
      <c r="F1239" s="6">
        <v>3227</v>
      </c>
      <c r="G1239" s="4" t="s">
        <v>420</v>
      </c>
    </row>
    <row r="1240" spans="1:7" x14ac:dyDescent="0.25">
      <c r="A1240" s="142"/>
      <c r="B1240" s="28" t="s">
        <v>870</v>
      </c>
      <c r="C1240" s="176"/>
      <c r="D1240" s="13"/>
      <c r="E1240" s="76">
        <f>E1239</f>
        <v>1121.99</v>
      </c>
      <c r="F1240" s="22"/>
      <c r="G1240" s="23"/>
    </row>
    <row r="1241" spans="1:7" x14ac:dyDescent="0.25">
      <c r="A1241" s="136" t="s">
        <v>901</v>
      </c>
      <c r="B1241" s="2" t="s">
        <v>347</v>
      </c>
      <c r="C1241" s="24">
        <v>87311810356</v>
      </c>
      <c r="D1241" s="10" t="s">
        <v>27</v>
      </c>
      <c r="E1241" s="75">
        <f>228.56+2.1</f>
        <v>230.66</v>
      </c>
      <c r="F1241" s="6">
        <v>3231</v>
      </c>
      <c r="G1241" s="64" t="s">
        <v>13</v>
      </c>
    </row>
    <row r="1242" spans="1:7" x14ac:dyDescent="0.25">
      <c r="A1242" s="142"/>
      <c r="B1242" s="28" t="s">
        <v>272</v>
      </c>
      <c r="C1242" s="176"/>
      <c r="D1242" s="13"/>
      <c r="E1242" s="76">
        <f>E1241</f>
        <v>230.66</v>
      </c>
      <c r="F1242" s="22"/>
      <c r="G1242" s="23"/>
    </row>
    <row r="1243" spans="1:7" x14ac:dyDescent="0.25">
      <c r="A1243" s="136" t="s">
        <v>901</v>
      </c>
      <c r="B1243" s="2" t="s">
        <v>935</v>
      </c>
      <c r="C1243" s="24">
        <v>39823007255</v>
      </c>
      <c r="D1243" s="10" t="s">
        <v>25</v>
      </c>
      <c r="E1243" s="75">
        <v>123.3</v>
      </c>
      <c r="F1243" s="3">
        <v>3232</v>
      </c>
      <c r="G1243" s="64" t="s">
        <v>14</v>
      </c>
    </row>
    <row r="1244" spans="1:7" x14ac:dyDescent="0.25">
      <c r="A1244" s="142"/>
      <c r="B1244" s="28" t="s">
        <v>936</v>
      </c>
      <c r="C1244" s="29"/>
      <c r="D1244" s="29"/>
      <c r="E1244" s="111">
        <f>E1243</f>
        <v>123.3</v>
      </c>
      <c r="F1244" s="100"/>
      <c r="G1244" s="123"/>
    </row>
    <row r="1245" spans="1:7" x14ac:dyDescent="0.25">
      <c r="A1245" s="136" t="s">
        <v>901</v>
      </c>
      <c r="B1245" s="2" t="s">
        <v>300</v>
      </c>
      <c r="C1245" s="24">
        <v>41549301551</v>
      </c>
      <c r="D1245" s="10" t="s">
        <v>25</v>
      </c>
      <c r="E1245" s="77">
        <v>226.25</v>
      </c>
      <c r="F1245" s="3">
        <v>3232</v>
      </c>
      <c r="G1245" s="64" t="s">
        <v>14</v>
      </c>
    </row>
    <row r="1246" spans="1:7" x14ac:dyDescent="0.25">
      <c r="A1246" s="142"/>
      <c r="B1246" s="28" t="s">
        <v>301</v>
      </c>
      <c r="C1246" s="126"/>
      <c r="D1246" s="30"/>
      <c r="E1246" s="76">
        <f>E1245</f>
        <v>226.25</v>
      </c>
      <c r="F1246" s="31"/>
      <c r="G1246" s="32"/>
    </row>
    <row r="1247" spans="1:7" x14ac:dyDescent="0.25">
      <c r="A1247" s="136" t="s">
        <v>901</v>
      </c>
      <c r="B1247" s="165" t="s">
        <v>128</v>
      </c>
      <c r="C1247" s="24">
        <v>64546066176</v>
      </c>
      <c r="D1247" s="10" t="s">
        <v>27</v>
      </c>
      <c r="E1247" s="77">
        <v>220</v>
      </c>
      <c r="F1247" s="3">
        <v>3233</v>
      </c>
      <c r="G1247" s="64" t="s">
        <v>15</v>
      </c>
    </row>
    <row r="1248" spans="1:7" x14ac:dyDescent="0.25">
      <c r="A1248" s="142"/>
      <c r="B1248" s="28" t="s">
        <v>111</v>
      </c>
      <c r="C1248" s="126"/>
      <c r="D1248" s="30"/>
      <c r="E1248" s="76">
        <f>E1247</f>
        <v>220</v>
      </c>
      <c r="F1248" s="31"/>
      <c r="G1248" s="32"/>
    </row>
    <row r="1249" spans="1:7" x14ac:dyDescent="0.25">
      <c r="A1249" s="136" t="s">
        <v>901</v>
      </c>
      <c r="B1249" s="34" t="s">
        <v>937</v>
      </c>
      <c r="C1249" s="24">
        <v>53442992455</v>
      </c>
      <c r="D1249" s="10" t="s">
        <v>25</v>
      </c>
      <c r="E1249" s="144">
        <v>125</v>
      </c>
      <c r="F1249" s="3">
        <v>3234</v>
      </c>
      <c r="G1249" s="4" t="s">
        <v>16</v>
      </c>
    </row>
    <row r="1250" spans="1:7" x14ac:dyDescent="0.25">
      <c r="A1250" s="142"/>
      <c r="B1250" s="28" t="s">
        <v>938</v>
      </c>
      <c r="C1250" s="126"/>
      <c r="D1250" s="30"/>
      <c r="E1250" s="76">
        <f>E1249</f>
        <v>125</v>
      </c>
      <c r="F1250" s="31"/>
      <c r="G1250" s="32"/>
    </row>
    <row r="1251" spans="1:7" x14ac:dyDescent="0.25">
      <c r="A1251" s="136" t="s">
        <v>901</v>
      </c>
      <c r="B1251" s="34" t="s">
        <v>260</v>
      </c>
      <c r="C1251" s="24">
        <v>38812451417</v>
      </c>
      <c r="D1251" s="10" t="s">
        <v>25</v>
      </c>
      <c r="E1251" s="75">
        <v>435.13</v>
      </c>
      <c r="F1251" s="6">
        <v>3234</v>
      </c>
      <c r="G1251" s="4" t="s">
        <v>16</v>
      </c>
    </row>
    <row r="1252" spans="1:7" x14ac:dyDescent="0.25">
      <c r="A1252" s="142"/>
      <c r="B1252" s="28" t="s">
        <v>261</v>
      </c>
      <c r="C1252" s="126"/>
      <c r="D1252" s="30"/>
      <c r="E1252" s="76">
        <f>E1251</f>
        <v>435.13</v>
      </c>
      <c r="F1252" s="31"/>
      <c r="G1252" s="32"/>
    </row>
    <row r="1253" spans="1:7" x14ac:dyDescent="0.25">
      <c r="A1253" s="136" t="s">
        <v>901</v>
      </c>
      <c r="B1253" s="2" t="s">
        <v>939</v>
      </c>
      <c r="C1253" s="24">
        <v>91264447745</v>
      </c>
      <c r="D1253" s="10" t="s">
        <v>27</v>
      </c>
      <c r="E1253" s="77">
        <v>1315.3</v>
      </c>
      <c r="F1253" s="6">
        <v>3235</v>
      </c>
      <c r="G1253" s="64" t="s">
        <v>17</v>
      </c>
    </row>
    <row r="1254" spans="1:7" x14ac:dyDescent="0.25">
      <c r="A1254" s="142"/>
      <c r="B1254" s="28" t="s">
        <v>940</v>
      </c>
      <c r="C1254" s="126"/>
      <c r="D1254" s="30"/>
      <c r="E1254" s="76">
        <f>E1253</f>
        <v>1315.3</v>
      </c>
      <c r="F1254" s="31"/>
      <c r="G1254" s="32"/>
    </row>
    <row r="1255" spans="1:7" x14ac:dyDescent="0.25">
      <c r="A1255" s="136" t="s">
        <v>901</v>
      </c>
      <c r="B1255" s="2" t="s">
        <v>941</v>
      </c>
      <c r="C1255" s="24">
        <v>44992758804</v>
      </c>
      <c r="D1255" s="35" t="s">
        <v>942</v>
      </c>
      <c r="E1255" s="77">
        <v>1265</v>
      </c>
      <c r="F1255" s="6">
        <v>3235</v>
      </c>
      <c r="G1255" s="64" t="s">
        <v>17</v>
      </c>
    </row>
    <row r="1256" spans="1:7" x14ac:dyDescent="0.25">
      <c r="A1256" s="142"/>
      <c r="B1256" s="28" t="s">
        <v>943</v>
      </c>
      <c r="C1256" s="126"/>
      <c r="D1256" s="30"/>
      <c r="E1256" s="76">
        <f>E1255</f>
        <v>1265</v>
      </c>
      <c r="F1256" s="31"/>
      <c r="G1256" s="32"/>
    </row>
    <row r="1257" spans="1:7" x14ac:dyDescent="0.25">
      <c r="A1257" s="136" t="s">
        <v>901</v>
      </c>
      <c r="B1257" s="2" t="s">
        <v>944</v>
      </c>
      <c r="C1257" s="24">
        <v>12492147815</v>
      </c>
      <c r="D1257" s="10" t="s">
        <v>25</v>
      </c>
      <c r="E1257" s="73">
        <v>57.75</v>
      </c>
      <c r="F1257" s="6">
        <v>3235</v>
      </c>
      <c r="G1257" s="64" t="s">
        <v>17</v>
      </c>
    </row>
    <row r="1258" spans="1:7" x14ac:dyDescent="0.25">
      <c r="A1258" s="142"/>
      <c r="B1258" s="28" t="s">
        <v>747</v>
      </c>
      <c r="C1258" s="126"/>
      <c r="D1258" s="30"/>
      <c r="E1258" s="74">
        <f>E1257</f>
        <v>57.75</v>
      </c>
      <c r="F1258" s="31"/>
      <c r="G1258" s="32"/>
    </row>
    <row r="1259" spans="1:7" x14ac:dyDescent="0.25">
      <c r="A1259" s="136" t="s">
        <v>901</v>
      </c>
      <c r="B1259" s="34" t="s">
        <v>748</v>
      </c>
      <c r="C1259" s="24">
        <v>78496944275</v>
      </c>
      <c r="D1259" s="10" t="s">
        <v>50</v>
      </c>
      <c r="E1259" s="75">
        <v>3344.67</v>
      </c>
      <c r="F1259" s="6">
        <v>3236</v>
      </c>
      <c r="G1259" s="64" t="s">
        <v>247</v>
      </c>
    </row>
    <row r="1260" spans="1:7" x14ac:dyDescent="0.25">
      <c r="A1260" s="142"/>
      <c r="B1260" s="28" t="s">
        <v>749</v>
      </c>
      <c r="C1260" s="126"/>
      <c r="D1260" s="30"/>
      <c r="E1260" s="76">
        <f>E1259</f>
        <v>3344.67</v>
      </c>
      <c r="F1260" s="31"/>
      <c r="G1260" s="32"/>
    </row>
    <row r="1261" spans="1:7" x14ac:dyDescent="0.25">
      <c r="A1261" s="136" t="s">
        <v>901</v>
      </c>
      <c r="B1261" s="34" t="s">
        <v>945</v>
      </c>
      <c r="C1261" s="24">
        <v>54948902275</v>
      </c>
      <c r="D1261" s="10" t="s">
        <v>25</v>
      </c>
      <c r="E1261" s="75">
        <v>281.25</v>
      </c>
      <c r="F1261" s="6">
        <v>3236</v>
      </c>
      <c r="G1261" s="64" t="s">
        <v>247</v>
      </c>
    </row>
    <row r="1262" spans="1:7" x14ac:dyDescent="0.25">
      <c r="A1262" s="279"/>
      <c r="B1262" s="187" t="s">
        <v>946</v>
      </c>
      <c r="C1262" s="126"/>
      <c r="D1262" s="30"/>
      <c r="E1262" s="76">
        <f>E1261</f>
        <v>281.25</v>
      </c>
      <c r="F1262" s="31"/>
      <c r="G1262" s="32"/>
    </row>
    <row r="1263" spans="1:7" x14ac:dyDescent="0.25">
      <c r="A1263" s="136" t="s">
        <v>901</v>
      </c>
      <c r="B1263" s="271" t="s">
        <v>856</v>
      </c>
      <c r="C1263" s="24">
        <v>38343996170</v>
      </c>
      <c r="D1263" s="10" t="s">
        <v>25</v>
      </c>
      <c r="E1263" s="75">
        <v>30</v>
      </c>
      <c r="F1263" s="6">
        <v>3236</v>
      </c>
      <c r="G1263" s="64" t="s">
        <v>247</v>
      </c>
    </row>
    <row r="1264" spans="1:7" x14ac:dyDescent="0.25">
      <c r="A1264" s="280"/>
      <c r="B1264" s="187" t="s">
        <v>857</v>
      </c>
      <c r="C1264" s="126"/>
      <c r="D1264" s="30"/>
      <c r="E1264" s="76">
        <f>E1263</f>
        <v>30</v>
      </c>
      <c r="F1264" s="31"/>
      <c r="G1264" s="32"/>
    </row>
    <row r="1265" spans="1:7" x14ac:dyDescent="0.25">
      <c r="A1265" s="136" t="s">
        <v>901</v>
      </c>
      <c r="B1265" s="271" t="s">
        <v>947</v>
      </c>
      <c r="C1265" s="24">
        <v>65969391355</v>
      </c>
      <c r="D1265" s="10" t="s">
        <v>25</v>
      </c>
      <c r="E1265" s="144">
        <v>13.29</v>
      </c>
      <c r="F1265" s="6">
        <v>3236</v>
      </c>
      <c r="G1265" s="64" t="s">
        <v>247</v>
      </c>
    </row>
    <row r="1266" spans="1:7" x14ac:dyDescent="0.25">
      <c r="A1266" s="135"/>
      <c r="B1266" s="187" t="s">
        <v>948</v>
      </c>
      <c r="C1266" s="126"/>
      <c r="D1266" s="30"/>
      <c r="E1266" s="76">
        <f>E1265</f>
        <v>13.29</v>
      </c>
      <c r="F1266" s="29"/>
      <c r="G1266" s="32"/>
    </row>
    <row r="1267" spans="1:7" x14ac:dyDescent="0.25">
      <c r="A1267" s="136" t="s">
        <v>901</v>
      </c>
      <c r="B1267" s="278" t="s">
        <v>858</v>
      </c>
      <c r="C1267" s="24">
        <v>73118313420</v>
      </c>
      <c r="D1267" s="10" t="s">
        <v>25</v>
      </c>
      <c r="E1267" s="75">
        <v>662.5</v>
      </c>
      <c r="F1267" s="6">
        <v>3237</v>
      </c>
      <c r="G1267" s="53" t="s">
        <v>51</v>
      </c>
    </row>
    <row r="1268" spans="1:7" x14ac:dyDescent="0.25">
      <c r="A1268" s="280"/>
      <c r="B1268" s="187" t="s">
        <v>859</v>
      </c>
      <c r="C1268" s="126"/>
      <c r="D1268" s="30"/>
      <c r="E1268" s="76">
        <f>E1267</f>
        <v>662.5</v>
      </c>
      <c r="F1268" s="31"/>
      <c r="G1268" s="32"/>
    </row>
    <row r="1269" spans="1:7" x14ac:dyDescent="0.25">
      <c r="A1269" s="136" t="s">
        <v>901</v>
      </c>
      <c r="B1269" s="125" t="s">
        <v>52</v>
      </c>
      <c r="C1269" s="24">
        <v>25975412650</v>
      </c>
      <c r="D1269" s="10" t="s">
        <v>25</v>
      </c>
      <c r="E1269" s="75">
        <v>863.76</v>
      </c>
      <c r="F1269" s="3">
        <v>3237</v>
      </c>
      <c r="G1269" s="53" t="s">
        <v>51</v>
      </c>
    </row>
    <row r="1270" spans="1:7" s="5" customFormat="1" x14ac:dyDescent="0.25">
      <c r="A1270" s="136" t="s">
        <v>901</v>
      </c>
      <c r="B1270" s="125" t="s">
        <v>52</v>
      </c>
      <c r="C1270" s="24">
        <v>25975412650</v>
      </c>
      <c r="D1270" s="10" t="s">
        <v>25</v>
      </c>
      <c r="E1270" s="75">
        <v>4709.4799999999996</v>
      </c>
      <c r="F1270" s="6">
        <v>3293</v>
      </c>
      <c r="G1270" s="4" t="s">
        <v>20</v>
      </c>
    </row>
    <row r="1271" spans="1:7" s="5" customFormat="1" x14ac:dyDescent="0.25">
      <c r="A1271" s="136" t="s">
        <v>901</v>
      </c>
      <c r="B1271" s="125" t="s">
        <v>52</v>
      </c>
      <c r="C1271" s="24">
        <v>25975412650</v>
      </c>
      <c r="D1271" s="10" t="s">
        <v>25</v>
      </c>
      <c r="E1271" s="75">
        <v>1.92</v>
      </c>
      <c r="F1271" s="6">
        <v>3299</v>
      </c>
      <c r="G1271" s="64" t="s">
        <v>136</v>
      </c>
    </row>
    <row r="1272" spans="1:7" x14ac:dyDescent="0.25">
      <c r="A1272" s="142"/>
      <c r="B1272" s="28" t="s">
        <v>53</v>
      </c>
      <c r="C1272" s="126"/>
      <c r="D1272" s="30"/>
      <c r="E1272" s="76">
        <f>E1269+E1270+E1271</f>
        <v>5575.16</v>
      </c>
      <c r="F1272" s="31"/>
      <c r="G1272" s="32"/>
    </row>
    <row r="1273" spans="1:7" x14ac:dyDescent="0.25">
      <c r="A1273" s="136" t="s">
        <v>901</v>
      </c>
      <c r="B1273" s="34" t="s">
        <v>949</v>
      </c>
      <c r="C1273" s="24">
        <v>11815662330</v>
      </c>
      <c r="D1273" s="10" t="s">
        <v>25</v>
      </c>
      <c r="E1273" s="75">
        <v>481.25</v>
      </c>
      <c r="F1273" s="6">
        <v>3238</v>
      </c>
      <c r="G1273" s="64" t="s">
        <v>18</v>
      </c>
    </row>
    <row r="1274" spans="1:7" x14ac:dyDescent="0.25">
      <c r="A1274" s="142"/>
      <c r="B1274" s="28" t="s">
        <v>92</v>
      </c>
      <c r="C1274" s="126"/>
      <c r="D1274" s="30"/>
      <c r="E1274" s="76">
        <f>E1273</f>
        <v>481.25</v>
      </c>
      <c r="F1274" s="31"/>
      <c r="G1274" s="32"/>
    </row>
    <row r="1275" spans="1:7" x14ac:dyDescent="0.25">
      <c r="A1275" s="136" t="s">
        <v>901</v>
      </c>
      <c r="B1275" s="2" t="s">
        <v>273</v>
      </c>
      <c r="C1275" s="24">
        <v>85821130368</v>
      </c>
      <c r="D1275" s="10" t="s">
        <v>27</v>
      </c>
      <c r="E1275" s="75">
        <v>2.91</v>
      </c>
      <c r="F1275" s="6">
        <v>3238</v>
      </c>
      <c r="G1275" s="64" t="s">
        <v>18</v>
      </c>
    </row>
    <row r="1276" spans="1:7" x14ac:dyDescent="0.25">
      <c r="A1276" s="142"/>
      <c r="B1276" s="28" t="s">
        <v>363</v>
      </c>
      <c r="C1276" s="126"/>
      <c r="D1276" s="30"/>
      <c r="E1276" s="76">
        <f>E1275</f>
        <v>2.91</v>
      </c>
      <c r="F1276" s="31"/>
      <c r="G1276" s="32"/>
    </row>
    <row r="1277" spans="1:7" x14ac:dyDescent="0.25">
      <c r="A1277" s="136" t="s">
        <v>901</v>
      </c>
      <c r="B1277" s="2" t="s">
        <v>360</v>
      </c>
      <c r="C1277" s="24">
        <v>50063679828</v>
      </c>
      <c r="D1277" s="10" t="s">
        <v>27</v>
      </c>
      <c r="E1277" s="77">
        <v>424.99</v>
      </c>
      <c r="F1277" s="6">
        <v>3238</v>
      </c>
      <c r="G1277" s="64" t="s">
        <v>18</v>
      </c>
    </row>
    <row r="1278" spans="1:7" x14ac:dyDescent="0.25">
      <c r="A1278" s="142"/>
      <c r="B1278" s="28" t="s">
        <v>427</v>
      </c>
      <c r="C1278" s="126"/>
      <c r="D1278" s="30"/>
      <c r="E1278" s="76">
        <f>E1277</f>
        <v>424.99</v>
      </c>
      <c r="F1278" s="31"/>
      <c r="G1278" s="32"/>
    </row>
    <row r="1279" spans="1:7" x14ac:dyDescent="0.25">
      <c r="A1279" s="136" t="s">
        <v>901</v>
      </c>
      <c r="B1279" s="2" t="s">
        <v>950</v>
      </c>
      <c r="C1279" s="24">
        <v>20748249529</v>
      </c>
      <c r="D1279" s="10" t="s">
        <v>25</v>
      </c>
      <c r="E1279" s="75">
        <v>431.28</v>
      </c>
      <c r="F1279" s="6">
        <v>3239</v>
      </c>
      <c r="G1279" s="90" t="s">
        <v>19</v>
      </c>
    </row>
    <row r="1280" spans="1:7" x14ac:dyDescent="0.25">
      <c r="A1280" s="142"/>
      <c r="B1280" s="28" t="s">
        <v>951</v>
      </c>
      <c r="C1280" s="126"/>
      <c r="D1280" s="30"/>
      <c r="E1280" s="76">
        <f>E1279</f>
        <v>431.28</v>
      </c>
      <c r="F1280" s="31"/>
      <c r="G1280" s="32"/>
    </row>
    <row r="1281" spans="1:7" x14ac:dyDescent="0.25">
      <c r="A1281" s="136" t="s">
        <v>901</v>
      </c>
      <c r="B1281" s="2" t="s">
        <v>953</v>
      </c>
      <c r="C1281" s="24">
        <v>75731200979</v>
      </c>
      <c r="D1281" s="10" t="s">
        <v>25</v>
      </c>
      <c r="E1281" s="77">
        <v>352</v>
      </c>
      <c r="F1281" s="6">
        <v>3239</v>
      </c>
      <c r="G1281" s="90" t="s">
        <v>19</v>
      </c>
    </row>
    <row r="1282" spans="1:7" x14ac:dyDescent="0.25">
      <c r="A1282" s="142"/>
      <c r="B1282" s="28" t="s">
        <v>952</v>
      </c>
      <c r="C1282" s="126"/>
      <c r="D1282" s="30"/>
      <c r="E1282" s="76">
        <f>E1281</f>
        <v>352</v>
      </c>
      <c r="F1282" s="31"/>
      <c r="G1282" s="32"/>
    </row>
    <row r="1283" spans="1:7" x14ac:dyDescent="0.25">
      <c r="A1283" s="136" t="s">
        <v>901</v>
      </c>
      <c r="B1283" s="2" t="s">
        <v>954</v>
      </c>
      <c r="C1283" s="24">
        <v>94472454976</v>
      </c>
      <c r="D1283" s="10" t="s">
        <v>25</v>
      </c>
      <c r="E1283" s="77">
        <v>192.47</v>
      </c>
      <c r="F1283" s="6">
        <v>3292</v>
      </c>
      <c r="G1283" s="4" t="s">
        <v>284</v>
      </c>
    </row>
    <row r="1284" spans="1:7" x14ac:dyDescent="0.25">
      <c r="A1284" s="279"/>
      <c r="B1284" s="187" t="s">
        <v>955</v>
      </c>
      <c r="C1284" s="126"/>
      <c r="D1284" s="30"/>
      <c r="E1284" s="76">
        <f>E1283</f>
        <v>192.47</v>
      </c>
      <c r="F1284" s="31"/>
      <c r="G1284" s="32"/>
    </row>
    <row r="1285" spans="1:7" x14ac:dyDescent="0.25">
      <c r="A1285" s="136" t="s">
        <v>901</v>
      </c>
      <c r="B1285" s="281" t="s">
        <v>841</v>
      </c>
      <c r="C1285" s="24">
        <v>62226620908</v>
      </c>
      <c r="D1285" s="10" t="s">
        <v>27</v>
      </c>
      <c r="E1285" s="79">
        <v>124.01</v>
      </c>
      <c r="F1285" s="6">
        <v>3293</v>
      </c>
      <c r="G1285" s="4" t="s">
        <v>20</v>
      </c>
    </row>
    <row r="1286" spans="1:7" x14ac:dyDescent="0.25">
      <c r="A1286" s="283"/>
      <c r="B1286" s="282" t="s">
        <v>469</v>
      </c>
      <c r="C1286" s="173"/>
      <c r="D1286" s="44"/>
      <c r="E1286" s="80">
        <f>E1285</f>
        <v>124.01</v>
      </c>
      <c r="F1286" s="45"/>
      <c r="G1286" s="56"/>
    </row>
    <row r="1287" spans="1:7" x14ac:dyDescent="0.25">
      <c r="A1287" s="136" t="s">
        <v>901</v>
      </c>
      <c r="B1287" s="46" t="s">
        <v>956</v>
      </c>
      <c r="C1287" s="99">
        <v>67382371334</v>
      </c>
      <c r="D1287" s="10" t="s">
        <v>25</v>
      </c>
      <c r="E1287" s="79">
        <v>184.9</v>
      </c>
      <c r="F1287" s="6">
        <v>3293</v>
      </c>
      <c r="G1287" s="4" t="s">
        <v>20</v>
      </c>
    </row>
    <row r="1288" spans="1:7" x14ac:dyDescent="0.25">
      <c r="A1288" s="142"/>
      <c r="B1288" s="42" t="s">
        <v>957</v>
      </c>
      <c r="C1288" s="173"/>
      <c r="D1288" s="44"/>
      <c r="E1288" s="80">
        <f>E1287</f>
        <v>184.9</v>
      </c>
      <c r="F1288" s="45"/>
      <c r="G1288" s="56"/>
    </row>
    <row r="1289" spans="1:7" x14ac:dyDescent="0.25">
      <c r="A1289" s="136" t="s">
        <v>901</v>
      </c>
      <c r="B1289" s="46" t="s">
        <v>960</v>
      </c>
      <c r="C1289" s="99">
        <v>49337502853</v>
      </c>
      <c r="D1289" s="10" t="s">
        <v>27</v>
      </c>
      <c r="E1289" s="79">
        <v>53.75</v>
      </c>
      <c r="F1289" s="6">
        <v>3295</v>
      </c>
      <c r="G1289" s="4" t="s">
        <v>21</v>
      </c>
    </row>
    <row r="1290" spans="1:7" x14ac:dyDescent="0.25">
      <c r="A1290" s="135"/>
      <c r="B1290" s="42" t="s">
        <v>961</v>
      </c>
      <c r="C1290" s="173"/>
      <c r="D1290" s="44"/>
      <c r="E1290" s="80">
        <f>E1289</f>
        <v>53.75</v>
      </c>
      <c r="F1290" s="45"/>
      <c r="G1290" s="56"/>
    </row>
    <row r="1291" spans="1:7" x14ac:dyDescent="0.25">
      <c r="A1291" s="136" t="s">
        <v>901</v>
      </c>
      <c r="B1291" s="46" t="s">
        <v>963</v>
      </c>
      <c r="C1291" s="99">
        <v>24624257529</v>
      </c>
      <c r="D1291" s="10" t="s">
        <v>27</v>
      </c>
      <c r="E1291" s="79">
        <v>660</v>
      </c>
      <c r="F1291" s="47">
        <v>3299</v>
      </c>
      <c r="G1291" s="64" t="s">
        <v>136</v>
      </c>
    </row>
    <row r="1292" spans="1:7" x14ac:dyDescent="0.25">
      <c r="A1292" s="135"/>
      <c r="B1292" s="28" t="s">
        <v>962</v>
      </c>
      <c r="C1292" s="126"/>
      <c r="D1292" s="30"/>
      <c r="E1292" s="76">
        <f>E1291</f>
        <v>660</v>
      </c>
      <c r="F1292" s="29"/>
      <c r="G1292" s="32"/>
    </row>
    <row r="1293" spans="1:7" x14ac:dyDescent="0.25">
      <c r="A1293" s="136" t="s">
        <v>901</v>
      </c>
      <c r="B1293" s="46" t="s">
        <v>964</v>
      </c>
      <c r="C1293" s="99">
        <v>69245825080</v>
      </c>
      <c r="D1293" s="48" t="s">
        <v>322</v>
      </c>
      <c r="E1293" s="79">
        <v>127.8</v>
      </c>
      <c r="F1293" s="47">
        <v>3299</v>
      </c>
      <c r="G1293" s="64" t="s">
        <v>136</v>
      </c>
    </row>
    <row r="1294" spans="1:7" s="5" customFormat="1" x14ac:dyDescent="0.25">
      <c r="A1294" s="136" t="s">
        <v>901</v>
      </c>
      <c r="B1294" s="46" t="s">
        <v>964</v>
      </c>
      <c r="C1294" s="99">
        <v>69245825080</v>
      </c>
      <c r="D1294" s="48" t="s">
        <v>322</v>
      </c>
      <c r="E1294" s="79">
        <v>1237.75</v>
      </c>
      <c r="F1294" s="47">
        <v>4124</v>
      </c>
      <c r="G1294" s="4" t="s">
        <v>256</v>
      </c>
    </row>
    <row r="1295" spans="1:7" x14ac:dyDescent="0.25">
      <c r="A1295" s="135"/>
      <c r="B1295" s="42" t="s">
        <v>965</v>
      </c>
      <c r="C1295" s="173"/>
      <c r="D1295" s="44"/>
      <c r="E1295" s="80">
        <f>E1293+E1294</f>
        <v>1365.55</v>
      </c>
      <c r="F1295" s="43"/>
      <c r="G1295" s="56"/>
    </row>
    <row r="1296" spans="1:7" x14ac:dyDescent="0.25">
      <c r="A1296" s="136" t="s">
        <v>901</v>
      </c>
      <c r="B1296" s="46" t="s">
        <v>967</v>
      </c>
      <c r="C1296" s="99">
        <v>66626677101</v>
      </c>
      <c r="D1296" s="10" t="s">
        <v>25</v>
      </c>
      <c r="E1296" s="79">
        <v>378</v>
      </c>
      <c r="F1296" s="47">
        <v>3299</v>
      </c>
      <c r="G1296" s="64" t="s">
        <v>136</v>
      </c>
    </row>
    <row r="1297" spans="1:7" x14ac:dyDescent="0.25">
      <c r="A1297" s="135"/>
      <c r="B1297" s="42" t="s">
        <v>966</v>
      </c>
      <c r="C1297" s="173"/>
      <c r="D1297" s="44"/>
      <c r="E1297" s="80">
        <f>E1296</f>
        <v>378</v>
      </c>
      <c r="F1297" s="43"/>
      <c r="G1297" s="56"/>
    </row>
    <row r="1298" spans="1:7" x14ac:dyDescent="0.25">
      <c r="A1298" s="136" t="s">
        <v>901</v>
      </c>
      <c r="B1298" s="46" t="s">
        <v>968</v>
      </c>
      <c r="C1298" s="99">
        <v>48943136505</v>
      </c>
      <c r="D1298" s="10" t="s">
        <v>25</v>
      </c>
      <c r="E1298" s="79">
        <v>7675</v>
      </c>
      <c r="F1298" s="47">
        <v>4124</v>
      </c>
      <c r="G1298" s="4" t="s">
        <v>256</v>
      </c>
    </row>
    <row r="1299" spans="1:7" x14ac:dyDescent="0.25">
      <c r="A1299" s="142"/>
      <c r="B1299" s="42" t="s">
        <v>969</v>
      </c>
      <c r="C1299" s="173"/>
      <c r="D1299" s="44"/>
      <c r="E1299" s="80">
        <f>E1298</f>
        <v>7675</v>
      </c>
      <c r="F1299" s="43"/>
      <c r="G1299" s="56"/>
    </row>
    <row r="1300" spans="1:7" x14ac:dyDescent="0.25">
      <c r="A1300" s="136" t="s">
        <v>901</v>
      </c>
      <c r="B1300" s="46" t="s">
        <v>971</v>
      </c>
      <c r="C1300" s="99">
        <v>37580917247</v>
      </c>
      <c r="D1300" s="10" t="s">
        <v>25</v>
      </c>
      <c r="E1300" s="79">
        <v>6497.5</v>
      </c>
      <c r="F1300" s="47">
        <v>4212</v>
      </c>
      <c r="G1300" s="90" t="s">
        <v>972</v>
      </c>
    </row>
    <row r="1301" spans="1:7" x14ac:dyDescent="0.25">
      <c r="A1301" s="142"/>
      <c r="B1301" s="42" t="s">
        <v>970</v>
      </c>
      <c r="C1301" s="173"/>
      <c r="D1301" s="44"/>
      <c r="E1301" s="80">
        <f>E1300</f>
        <v>6497.5</v>
      </c>
      <c r="F1301" s="43"/>
      <c r="G1301" s="56"/>
    </row>
    <row r="1302" spans="1:7" x14ac:dyDescent="0.25">
      <c r="A1302" s="136" t="s">
        <v>901</v>
      </c>
      <c r="B1302" s="34" t="s">
        <v>973</v>
      </c>
      <c r="C1302" s="33">
        <v>28825788085</v>
      </c>
      <c r="D1302" s="35" t="s">
        <v>550</v>
      </c>
      <c r="E1302" s="75">
        <v>3098.25</v>
      </c>
      <c r="F1302" s="61">
        <v>4221</v>
      </c>
      <c r="G1302" s="64" t="s">
        <v>61</v>
      </c>
    </row>
    <row r="1303" spans="1:7" x14ac:dyDescent="0.25">
      <c r="A1303" s="142"/>
      <c r="B1303" s="42" t="s">
        <v>549</v>
      </c>
      <c r="C1303" s="173"/>
      <c r="D1303" s="44"/>
      <c r="E1303" s="80">
        <f>E1302</f>
        <v>3098.25</v>
      </c>
      <c r="F1303" s="43"/>
      <c r="G1303" s="56"/>
    </row>
    <row r="1304" spans="1:7" x14ac:dyDescent="0.25">
      <c r="A1304" s="136" t="s">
        <v>901</v>
      </c>
      <c r="B1304" s="214" t="s">
        <v>975</v>
      </c>
      <c r="C1304" s="33" t="s">
        <v>974</v>
      </c>
      <c r="D1304" s="24" t="s">
        <v>50</v>
      </c>
      <c r="E1304" s="75">
        <v>1000</v>
      </c>
      <c r="F1304" s="61">
        <v>4223</v>
      </c>
      <c r="G1304" s="64" t="s">
        <v>374</v>
      </c>
    </row>
    <row r="1305" spans="1:7" x14ac:dyDescent="0.25">
      <c r="A1305" s="142"/>
      <c r="B1305" s="28" t="s">
        <v>976</v>
      </c>
      <c r="C1305" s="126"/>
      <c r="D1305" s="30"/>
      <c r="E1305" s="76">
        <f>E1304</f>
        <v>1000</v>
      </c>
      <c r="F1305" s="29"/>
      <c r="G1305" s="32"/>
    </row>
    <row r="1306" spans="1:7" x14ac:dyDescent="0.25">
      <c r="A1306" s="136" t="s">
        <v>901</v>
      </c>
      <c r="B1306" s="34" t="s">
        <v>978</v>
      </c>
      <c r="C1306" s="33">
        <v>81335523226</v>
      </c>
      <c r="D1306" s="10" t="s">
        <v>25</v>
      </c>
      <c r="E1306" s="75">
        <v>32142.07</v>
      </c>
      <c r="F1306" s="61">
        <v>4231</v>
      </c>
      <c r="G1306" s="4" t="s">
        <v>977</v>
      </c>
    </row>
    <row r="1307" spans="1:7" x14ac:dyDescent="0.25">
      <c r="A1307" s="142"/>
      <c r="B1307" s="28" t="s">
        <v>979</v>
      </c>
      <c r="C1307" s="126"/>
      <c r="D1307" s="30"/>
      <c r="E1307" s="76">
        <f>E1306</f>
        <v>32142.07</v>
      </c>
      <c r="F1307" s="29"/>
      <c r="G1307" s="32"/>
    </row>
    <row r="1308" spans="1:7" x14ac:dyDescent="0.25">
      <c r="A1308" s="136" t="s">
        <v>901</v>
      </c>
      <c r="B1308" s="34" t="s">
        <v>29</v>
      </c>
      <c r="C1308" s="33">
        <v>75508100288</v>
      </c>
      <c r="D1308" s="10" t="s">
        <v>27</v>
      </c>
      <c r="E1308" s="75">
        <v>290</v>
      </c>
      <c r="F1308" s="61">
        <v>3221</v>
      </c>
      <c r="G1308" s="4" t="s">
        <v>9</v>
      </c>
    </row>
    <row r="1309" spans="1:7" x14ac:dyDescent="0.25">
      <c r="A1309" s="142"/>
      <c r="B1309" s="28" t="s">
        <v>34</v>
      </c>
      <c r="C1309" s="126"/>
      <c r="D1309" s="30"/>
      <c r="E1309" s="76">
        <f>E1308</f>
        <v>290</v>
      </c>
      <c r="F1309" s="29"/>
      <c r="G1309" s="32"/>
    </row>
    <row r="1310" spans="1:7" x14ac:dyDescent="0.25">
      <c r="A1310" s="136" t="s">
        <v>901</v>
      </c>
      <c r="B1310" s="60" t="s">
        <v>980</v>
      </c>
      <c r="C1310" s="33">
        <v>61981102313</v>
      </c>
      <c r="D1310" s="10" t="s">
        <v>25</v>
      </c>
      <c r="E1310" s="75">
        <v>99.19</v>
      </c>
      <c r="F1310" s="61">
        <v>3221</v>
      </c>
      <c r="G1310" s="4" t="s">
        <v>9</v>
      </c>
    </row>
    <row r="1311" spans="1:7" x14ac:dyDescent="0.25">
      <c r="A1311" s="142"/>
      <c r="B1311" s="28" t="s">
        <v>839</v>
      </c>
      <c r="C1311" s="173"/>
      <c r="D1311" s="44"/>
      <c r="E1311" s="80">
        <f>E1310</f>
        <v>99.19</v>
      </c>
      <c r="F1311" s="43"/>
      <c r="G1311" s="56"/>
    </row>
    <row r="1312" spans="1:7" x14ac:dyDescent="0.25">
      <c r="A1312" s="136" t="s">
        <v>901</v>
      </c>
      <c r="B1312" s="34" t="s">
        <v>210</v>
      </c>
      <c r="C1312" s="232">
        <v>50467974870</v>
      </c>
      <c r="D1312" s="35" t="s">
        <v>211</v>
      </c>
      <c r="E1312" s="75">
        <v>542.45000000000005</v>
      </c>
      <c r="F1312" s="61">
        <v>3221</v>
      </c>
      <c r="G1312" s="4" t="s">
        <v>9</v>
      </c>
    </row>
    <row r="1313" spans="1:7" x14ac:dyDescent="0.25">
      <c r="A1313" s="142"/>
      <c r="B1313" s="28" t="s">
        <v>981</v>
      </c>
      <c r="C1313" s="126"/>
      <c r="D1313" s="30"/>
      <c r="E1313" s="76">
        <f>E1312</f>
        <v>542.45000000000005</v>
      </c>
      <c r="F1313" s="29"/>
      <c r="G1313" s="32"/>
    </row>
    <row r="1314" spans="1:7" x14ac:dyDescent="0.25">
      <c r="A1314" s="136" t="s">
        <v>901</v>
      </c>
      <c r="B1314" s="34" t="s">
        <v>982</v>
      </c>
      <c r="C1314" s="33">
        <v>42927423078</v>
      </c>
      <c r="D1314" s="10" t="s">
        <v>27</v>
      </c>
      <c r="E1314" s="75">
        <v>2428.5</v>
      </c>
      <c r="F1314" s="89">
        <v>3224</v>
      </c>
      <c r="G1314" s="4" t="s">
        <v>11</v>
      </c>
    </row>
    <row r="1315" spans="1:7" x14ac:dyDescent="0.25">
      <c r="A1315" s="142"/>
      <c r="B1315" s="28" t="s">
        <v>983</v>
      </c>
      <c r="C1315" s="126"/>
      <c r="D1315" s="30"/>
      <c r="E1315" s="76">
        <f>E1314</f>
        <v>2428.5</v>
      </c>
      <c r="F1315" s="29"/>
      <c r="G1315" s="32"/>
    </row>
    <row r="1316" spans="1:7" x14ac:dyDescent="0.25">
      <c r="A1316" s="136" t="s">
        <v>901</v>
      </c>
      <c r="B1316" s="34" t="s">
        <v>566</v>
      </c>
      <c r="C1316" s="33">
        <v>29524210204</v>
      </c>
      <c r="D1316" s="10" t="s">
        <v>27</v>
      </c>
      <c r="E1316" s="75">
        <v>90.47</v>
      </c>
      <c r="F1316" s="61">
        <v>3231</v>
      </c>
      <c r="G1316" s="64" t="s">
        <v>13</v>
      </c>
    </row>
    <row r="1317" spans="1:7" x14ac:dyDescent="0.25">
      <c r="A1317" s="142"/>
      <c r="B1317" s="28" t="s">
        <v>629</v>
      </c>
      <c r="C1317" s="126"/>
      <c r="D1317" s="30"/>
      <c r="E1317" s="76">
        <f>E1316</f>
        <v>90.47</v>
      </c>
      <c r="F1317" s="29"/>
      <c r="G1317" s="32"/>
    </row>
    <row r="1318" spans="1:7" x14ac:dyDescent="0.25">
      <c r="A1318" s="136" t="s">
        <v>901</v>
      </c>
      <c r="B1318" s="34" t="s">
        <v>86</v>
      </c>
      <c r="C1318" s="33">
        <v>81793146560</v>
      </c>
      <c r="D1318" s="10" t="s">
        <v>27</v>
      </c>
      <c r="E1318" s="75">
        <v>13.28</v>
      </c>
      <c r="F1318" s="61">
        <v>3231</v>
      </c>
      <c r="G1318" s="64" t="s">
        <v>13</v>
      </c>
    </row>
    <row r="1319" spans="1:7" x14ac:dyDescent="0.25">
      <c r="A1319" s="142"/>
      <c r="B1319" s="28" t="s">
        <v>263</v>
      </c>
      <c r="C1319" s="126"/>
      <c r="D1319" s="30"/>
      <c r="E1319" s="76">
        <f>E1318</f>
        <v>13.28</v>
      </c>
      <c r="F1319" s="29"/>
      <c r="G1319" s="32"/>
    </row>
    <row r="1320" spans="1:7" x14ac:dyDescent="0.25">
      <c r="A1320" s="136" t="s">
        <v>901</v>
      </c>
      <c r="B1320" s="34" t="s">
        <v>842</v>
      </c>
      <c r="C1320" s="33">
        <v>70133616033</v>
      </c>
      <c r="D1320" s="10" t="s">
        <v>27</v>
      </c>
      <c r="E1320" s="75">
        <v>176.18</v>
      </c>
      <c r="F1320" s="61">
        <v>3231</v>
      </c>
      <c r="G1320" s="64" t="s">
        <v>13</v>
      </c>
    </row>
    <row r="1321" spans="1:7" x14ac:dyDescent="0.25">
      <c r="A1321" s="142"/>
      <c r="B1321" s="91" t="s">
        <v>709</v>
      </c>
      <c r="C1321" s="174"/>
      <c r="D1321" s="92"/>
      <c r="E1321" s="93">
        <f>E1320</f>
        <v>176.18</v>
      </c>
      <c r="F1321" s="92"/>
      <c r="G1321" s="94"/>
    </row>
    <row r="1322" spans="1:7" x14ac:dyDescent="0.25">
      <c r="A1322" s="136" t="s">
        <v>901</v>
      </c>
      <c r="B1322" s="95" t="s">
        <v>984</v>
      </c>
      <c r="C1322" s="96">
        <v>10687782458</v>
      </c>
      <c r="D1322" s="10" t="s">
        <v>27</v>
      </c>
      <c r="E1322" s="97">
        <v>1132.5</v>
      </c>
      <c r="F1322" s="274">
        <v>3232</v>
      </c>
      <c r="G1322" s="64" t="s">
        <v>14</v>
      </c>
    </row>
    <row r="1323" spans="1:7" x14ac:dyDescent="0.25">
      <c r="A1323" s="135"/>
      <c r="B1323" s="85" t="s">
        <v>985</v>
      </c>
      <c r="C1323" s="175"/>
      <c r="D1323" s="86"/>
      <c r="E1323" s="87">
        <f>E1322</f>
        <v>1132.5</v>
      </c>
      <c r="F1323" s="86"/>
      <c r="G1323" s="88"/>
    </row>
    <row r="1324" spans="1:7" x14ac:dyDescent="0.25">
      <c r="A1324" s="136" t="s">
        <v>901</v>
      </c>
      <c r="B1324" s="95" t="s">
        <v>986</v>
      </c>
      <c r="C1324" s="96">
        <v>97009579940</v>
      </c>
      <c r="D1324" s="96" t="s">
        <v>73</v>
      </c>
      <c r="E1324" s="97">
        <v>1623.75</v>
      </c>
      <c r="F1324" s="274">
        <v>3232</v>
      </c>
      <c r="G1324" s="64" t="s">
        <v>14</v>
      </c>
    </row>
    <row r="1325" spans="1:7" s="5" customFormat="1" x14ac:dyDescent="0.25">
      <c r="A1325" s="136"/>
      <c r="B1325" s="85" t="s">
        <v>75</v>
      </c>
      <c r="C1325" s="175"/>
      <c r="D1325" s="86"/>
      <c r="E1325" s="87">
        <f>E1324</f>
        <v>1623.75</v>
      </c>
      <c r="F1325" s="86"/>
      <c r="G1325" s="88"/>
    </row>
    <row r="1326" spans="1:7" s="5" customFormat="1" x14ac:dyDescent="0.25">
      <c r="A1326" s="136" t="s">
        <v>901</v>
      </c>
      <c r="B1326" s="95" t="s">
        <v>257</v>
      </c>
      <c r="C1326" s="96">
        <v>76120956111</v>
      </c>
      <c r="D1326" s="10" t="s">
        <v>25</v>
      </c>
      <c r="E1326" s="97">
        <v>200</v>
      </c>
      <c r="F1326" s="274">
        <v>3232</v>
      </c>
      <c r="G1326" s="64" t="s">
        <v>14</v>
      </c>
    </row>
    <row r="1327" spans="1:7" s="5" customFormat="1" x14ac:dyDescent="0.25">
      <c r="A1327" s="136"/>
      <c r="B1327" s="85" t="s">
        <v>259</v>
      </c>
      <c r="C1327" s="175"/>
      <c r="D1327" s="86"/>
      <c r="E1327" s="87">
        <f>E1326</f>
        <v>200</v>
      </c>
      <c r="F1327" s="86"/>
      <c r="G1327" s="88"/>
    </row>
    <row r="1328" spans="1:7" s="5" customFormat="1" x14ac:dyDescent="0.25">
      <c r="A1328" s="136" t="s">
        <v>901</v>
      </c>
      <c r="B1328" s="95" t="s">
        <v>988</v>
      </c>
      <c r="C1328" s="96">
        <v>13933798090</v>
      </c>
      <c r="D1328" s="96" t="s">
        <v>987</v>
      </c>
      <c r="E1328" s="97">
        <v>168.75</v>
      </c>
      <c r="F1328" s="274">
        <v>3232</v>
      </c>
      <c r="G1328" s="64" t="s">
        <v>14</v>
      </c>
    </row>
    <row r="1329" spans="1:7" s="5" customFormat="1" x14ac:dyDescent="0.25">
      <c r="A1329" s="136"/>
      <c r="B1329" s="85" t="s">
        <v>989</v>
      </c>
      <c r="C1329" s="175"/>
      <c r="D1329" s="86"/>
      <c r="E1329" s="87">
        <f>E1328</f>
        <v>168.75</v>
      </c>
      <c r="F1329" s="86"/>
      <c r="G1329" s="88"/>
    </row>
    <row r="1330" spans="1:7" s="5" customFormat="1" x14ac:dyDescent="0.25">
      <c r="A1330" s="136" t="s">
        <v>901</v>
      </c>
      <c r="B1330" s="95" t="s">
        <v>225</v>
      </c>
      <c r="C1330" s="96">
        <v>14740285506</v>
      </c>
      <c r="D1330" s="10" t="s">
        <v>25</v>
      </c>
      <c r="E1330" s="97">
        <v>350</v>
      </c>
      <c r="F1330" s="274">
        <v>3232</v>
      </c>
      <c r="G1330" s="64" t="s">
        <v>14</v>
      </c>
    </row>
    <row r="1331" spans="1:7" s="5" customFormat="1" x14ac:dyDescent="0.25">
      <c r="A1331" s="136"/>
      <c r="B1331" s="85" t="s">
        <v>226</v>
      </c>
      <c r="C1331" s="175"/>
      <c r="D1331" s="86"/>
      <c r="E1331" s="87">
        <f>E1330</f>
        <v>350</v>
      </c>
      <c r="F1331" s="86"/>
      <c r="G1331" s="88"/>
    </row>
    <row r="1332" spans="1:7" s="5" customFormat="1" x14ac:dyDescent="0.25">
      <c r="A1332" s="136" t="s">
        <v>901</v>
      </c>
      <c r="B1332" s="46" t="s">
        <v>101</v>
      </c>
      <c r="C1332" s="99">
        <v>97244287460</v>
      </c>
      <c r="D1332" s="10" t="s">
        <v>25</v>
      </c>
      <c r="E1332" s="79">
        <v>77.989999999999995</v>
      </c>
      <c r="F1332" s="274">
        <v>3232</v>
      </c>
      <c r="G1332" s="64" t="s">
        <v>14</v>
      </c>
    </row>
    <row r="1333" spans="1:7" s="5" customFormat="1" x14ac:dyDescent="0.25">
      <c r="A1333" s="136" t="s">
        <v>901</v>
      </c>
      <c r="B1333" s="46" t="s">
        <v>101</v>
      </c>
      <c r="C1333" s="99">
        <v>97244287460</v>
      </c>
      <c r="D1333" s="10" t="s">
        <v>25</v>
      </c>
      <c r="E1333" s="79">
        <v>265</v>
      </c>
      <c r="F1333" s="274">
        <v>3235</v>
      </c>
      <c r="G1333" s="64" t="s">
        <v>17</v>
      </c>
    </row>
    <row r="1334" spans="1:7" x14ac:dyDescent="0.25">
      <c r="A1334" s="135"/>
      <c r="B1334" s="85" t="s">
        <v>102</v>
      </c>
      <c r="C1334" s="175"/>
      <c r="D1334" s="86"/>
      <c r="E1334" s="87">
        <f>E1332+E1333</f>
        <v>342.99</v>
      </c>
      <c r="F1334" s="86"/>
      <c r="G1334" s="88"/>
    </row>
    <row r="1335" spans="1:7" x14ac:dyDescent="0.25">
      <c r="A1335" s="275">
        <v>12</v>
      </c>
      <c r="B1335" s="273" t="s">
        <v>434</v>
      </c>
      <c r="C1335" s="161">
        <v>42961482220</v>
      </c>
      <c r="D1335" s="10" t="s">
        <v>27</v>
      </c>
      <c r="E1335" s="162">
        <v>1271.56</v>
      </c>
      <c r="F1335" s="274">
        <v>3233</v>
      </c>
      <c r="G1335" s="64" t="s">
        <v>15</v>
      </c>
    </row>
    <row r="1336" spans="1:7" x14ac:dyDescent="0.25">
      <c r="A1336" s="135"/>
      <c r="B1336" s="91" t="s">
        <v>435</v>
      </c>
      <c r="C1336" s="174"/>
      <c r="D1336" s="92"/>
      <c r="E1336" s="93">
        <f>E1335</f>
        <v>1271.56</v>
      </c>
      <c r="F1336" s="92"/>
      <c r="G1336" s="94"/>
    </row>
    <row r="1337" spans="1:7" x14ac:dyDescent="0.25">
      <c r="A1337" s="136" t="s">
        <v>901</v>
      </c>
      <c r="B1337" s="160" t="s">
        <v>991</v>
      </c>
      <c r="C1337" s="33">
        <v>99338595623</v>
      </c>
      <c r="D1337" s="10" t="s">
        <v>25</v>
      </c>
      <c r="E1337" s="75">
        <v>137.5</v>
      </c>
      <c r="F1337" s="61">
        <v>3235</v>
      </c>
      <c r="G1337" s="64" t="s">
        <v>17</v>
      </c>
    </row>
    <row r="1338" spans="1:7" x14ac:dyDescent="0.25">
      <c r="A1338" s="135"/>
      <c r="B1338" s="85" t="s">
        <v>990</v>
      </c>
      <c r="C1338" s="86"/>
      <c r="D1338" s="86"/>
      <c r="E1338" s="87">
        <f>E1337</f>
        <v>137.5</v>
      </c>
      <c r="F1338" s="86"/>
      <c r="G1338" s="88"/>
    </row>
    <row r="1339" spans="1:7" s="5" customFormat="1" x14ac:dyDescent="0.25">
      <c r="A1339" s="136" t="s">
        <v>901</v>
      </c>
      <c r="B1339" s="273" t="s">
        <v>229</v>
      </c>
      <c r="C1339" s="33">
        <v>70914161709</v>
      </c>
      <c r="D1339" s="10" t="s">
        <v>25</v>
      </c>
      <c r="E1339" s="75">
        <v>956.25</v>
      </c>
      <c r="F1339" s="61">
        <v>3237</v>
      </c>
      <c r="G1339" s="53" t="s">
        <v>51</v>
      </c>
    </row>
    <row r="1340" spans="1:7" s="5" customFormat="1" x14ac:dyDescent="0.25">
      <c r="A1340" s="135"/>
      <c r="B1340" s="85" t="s">
        <v>230</v>
      </c>
      <c r="C1340" s="86"/>
      <c r="D1340" s="86"/>
      <c r="E1340" s="87">
        <f>E1339</f>
        <v>956.25</v>
      </c>
      <c r="F1340" s="86"/>
      <c r="G1340" s="88"/>
    </row>
    <row r="1341" spans="1:7" s="5" customFormat="1" x14ac:dyDescent="0.25">
      <c r="A1341" s="136" t="s">
        <v>901</v>
      </c>
      <c r="B1341" s="273" t="s">
        <v>993</v>
      </c>
      <c r="C1341" s="33">
        <v>82798532151</v>
      </c>
      <c r="D1341" s="10" t="s">
        <v>73</v>
      </c>
      <c r="E1341" s="75">
        <v>1181.25</v>
      </c>
      <c r="F1341" s="61">
        <v>3237</v>
      </c>
      <c r="G1341" s="53" t="s">
        <v>51</v>
      </c>
    </row>
    <row r="1342" spans="1:7" s="5" customFormat="1" x14ac:dyDescent="0.25">
      <c r="A1342" s="135"/>
      <c r="B1342" s="85" t="s">
        <v>992</v>
      </c>
      <c r="C1342" s="86"/>
      <c r="D1342" s="86"/>
      <c r="E1342" s="87">
        <f>E1341</f>
        <v>1181.25</v>
      </c>
      <c r="F1342" s="86"/>
      <c r="G1342" s="88"/>
    </row>
    <row r="1343" spans="1:7" s="5" customFormat="1" x14ac:dyDescent="0.25">
      <c r="A1343" s="136" t="s">
        <v>901</v>
      </c>
      <c r="B1343" s="273" t="s">
        <v>994</v>
      </c>
      <c r="C1343" s="33">
        <v>4601923208</v>
      </c>
      <c r="D1343" s="10" t="s">
        <v>25</v>
      </c>
      <c r="E1343" s="75">
        <v>1181.25</v>
      </c>
      <c r="F1343" s="61">
        <v>3237</v>
      </c>
      <c r="G1343" s="53" t="s">
        <v>51</v>
      </c>
    </row>
    <row r="1344" spans="1:7" s="5" customFormat="1" x14ac:dyDescent="0.25">
      <c r="A1344" s="135"/>
      <c r="B1344" s="85" t="s">
        <v>853</v>
      </c>
      <c r="C1344" s="86"/>
      <c r="D1344" s="86"/>
      <c r="E1344" s="87">
        <f>E1343</f>
        <v>1181.25</v>
      </c>
      <c r="F1344" s="86"/>
      <c r="G1344" s="88"/>
    </row>
    <row r="1345" spans="1:7" s="5" customFormat="1" x14ac:dyDescent="0.25">
      <c r="A1345" s="136" t="s">
        <v>901</v>
      </c>
      <c r="B1345" s="273" t="s">
        <v>88</v>
      </c>
      <c r="C1345" s="33">
        <v>44537034108</v>
      </c>
      <c r="D1345" s="10" t="s">
        <v>25</v>
      </c>
      <c r="E1345" s="75">
        <v>2227.5</v>
      </c>
      <c r="F1345" s="61">
        <v>3239</v>
      </c>
      <c r="G1345" s="90" t="s">
        <v>19</v>
      </c>
    </row>
    <row r="1346" spans="1:7" s="5" customFormat="1" x14ac:dyDescent="0.25">
      <c r="A1346" s="135"/>
      <c r="B1346" s="85" t="s">
        <v>89</v>
      </c>
      <c r="C1346" s="86"/>
      <c r="D1346" s="86"/>
      <c r="E1346" s="87">
        <f>E1345</f>
        <v>2227.5</v>
      </c>
      <c r="F1346" s="86"/>
      <c r="G1346" s="88"/>
    </row>
    <row r="1347" spans="1:7" s="5" customFormat="1" x14ac:dyDescent="0.25">
      <c r="A1347" s="136" t="s">
        <v>901</v>
      </c>
      <c r="B1347" s="273" t="s">
        <v>227</v>
      </c>
      <c r="C1347" s="33">
        <v>60845511600</v>
      </c>
      <c r="D1347" s="10" t="s">
        <v>25</v>
      </c>
      <c r="E1347" s="75">
        <v>736.6</v>
      </c>
      <c r="F1347" s="61">
        <v>3239</v>
      </c>
      <c r="G1347" s="90" t="s">
        <v>19</v>
      </c>
    </row>
    <row r="1348" spans="1:7" s="5" customFormat="1" x14ac:dyDescent="0.25">
      <c r="A1348" s="135"/>
      <c r="B1348" s="85" t="s">
        <v>228</v>
      </c>
      <c r="C1348" s="86"/>
      <c r="D1348" s="86"/>
      <c r="E1348" s="87">
        <f>E1347</f>
        <v>736.6</v>
      </c>
      <c r="F1348" s="86"/>
      <c r="G1348" s="88"/>
    </row>
    <row r="1349" spans="1:7" s="5" customFormat="1" x14ac:dyDescent="0.25">
      <c r="A1349" s="136" t="s">
        <v>901</v>
      </c>
      <c r="B1349" s="273" t="s">
        <v>253</v>
      </c>
      <c r="C1349" s="33">
        <v>67028344067</v>
      </c>
      <c r="D1349" s="10" t="s">
        <v>25</v>
      </c>
      <c r="E1349" s="75">
        <v>1225.78</v>
      </c>
      <c r="F1349" s="61">
        <v>3239</v>
      </c>
      <c r="G1349" s="90" t="s">
        <v>19</v>
      </c>
    </row>
    <row r="1350" spans="1:7" s="5" customFormat="1" x14ac:dyDescent="0.25">
      <c r="A1350" s="135"/>
      <c r="B1350" s="85" t="s">
        <v>254</v>
      </c>
      <c r="C1350" s="86"/>
      <c r="D1350" s="86"/>
      <c r="E1350" s="87">
        <f>E1349</f>
        <v>1225.78</v>
      </c>
      <c r="F1350" s="86"/>
      <c r="G1350" s="88"/>
    </row>
    <row r="1351" spans="1:7" s="5" customFormat="1" x14ac:dyDescent="0.25">
      <c r="A1351" s="136" t="s">
        <v>901</v>
      </c>
      <c r="B1351" s="273" t="s">
        <v>995</v>
      </c>
      <c r="C1351" s="33">
        <v>83993960985</v>
      </c>
      <c r="D1351" s="10" t="s">
        <v>25</v>
      </c>
      <c r="E1351" s="75">
        <v>120.19</v>
      </c>
      <c r="F1351" s="61">
        <v>3239</v>
      </c>
      <c r="G1351" s="90" t="s">
        <v>19</v>
      </c>
    </row>
    <row r="1352" spans="1:7" s="5" customFormat="1" x14ac:dyDescent="0.25">
      <c r="A1352" s="135"/>
      <c r="B1352" s="85" t="s">
        <v>437</v>
      </c>
      <c r="C1352" s="86"/>
      <c r="D1352" s="86"/>
      <c r="E1352" s="87">
        <f>E1351</f>
        <v>120.19</v>
      </c>
      <c r="F1352" s="86"/>
      <c r="G1352" s="88"/>
    </row>
    <row r="1353" spans="1:7" s="5" customFormat="1" x14ac:dyDescent="0.25">
      <c r="A1353" s="136" t="s">
        <v>901</v>
      </c>
      <c r="B1353" s="273" t="s">
        <v>243</v>
      </c>
      <c r="C1353" s="33" t="s">
        <v>90</v>
      </c>
      <c r="D1353" s="10" t="s">
        <v>25</v>
      </c>
      <c r="E1353" s="75">
        <v>141.49</v>
      </c>
      <c r="F1353" s="61">
        <v>3239</v>
      </c>
      <c r="G1353" s="90" t="s">
        <v>19</v>
      </c>
    </row>
    <row r="1354" spans="1:7" x14ac:dyDescent="0.25">
      <c r="A1354" s="135"/>
      <c r="B1354" s="85" t="s">
        <v>244</v>
      </c>
      <c r="C1354" s="86"/>
      <c r="D1354" s="86"/>
      <c r="E1354" s="87">
        <f>E1353</f>
        <v>141.49</v>
      </c>
      <c r="F1354" s="86"/>
      <c r="G1354" s="88"/>
    </row>
    <row r="1355" spans="1:7" x14ac:dyDescent="0.25">
      <c r="A1355" s="136" t="s">
        <v>901</v>
      </c>
      <c r="B1355" s="273" t="s">
        <v>388</v>
      </c>
      <c r="C1355" s="33">
        <v>95549017341</v>
      </c>
      <c r="D1355" s="10" t="s">
        <v>50</v>
      </c>
      <c r="E1355" s="75">
        <v>2640</v>
      </c>
      <c r="F1355" s="61">
        <v>3239</v>
      </c>
      <c r="G1355" s="90" t="s">
        <v>19</v>
      </c>
    </row>
    <row r="1356" spans="1:7" x14ac:dyDescent="0.25">
      <c r="A1356" s="135"/>
      <c r="B1356" s="85" t="s">
        <v>389</v>
      </c>
      <c r="C1356" s="86"/>
      <c r="D1356" s="86"/>
      <c r="E1356" s="87">
        <f>E1355</f>
        <v>2640</v>
      </c>
      <c r="F1356" s="86"/>
      <c r="G1356" s="88"/>
    </row>
    <row r="1357" spans="1:7" s="5" customFormat="1" x14ac:dyDescent="0.25">
      <c r="A1357" s="136" t="s">
        <v>901</v>
      </c>
      <c r="B1357" s="273" t="s">
        <v>964</v>
      </c>
      <c r="C1357" s="33">
        <v>69245825080</v>
      </c>
      <c r="D1357" s="10" t="s">
        <v>322</v>
      </c>
      <c r="E1357" s="75">
        <v>9.7899999999999991</v>
      </c>
      <c r="F1357" s="61">
        <v>3239</v>
      </c>
      <c r="G1357" s="90" t="s">
        <v>19</v>
      </c>
    </row>
    <row r="1358" spans="1:7" s="5" customFormat="1" x14ac:dyDescent="0.25">
      <c r="A1358" s="135"/>
      <c r="B1358" s="85" t="s">
        <v>965</v>
      </c>
      <c r="C1358" s="86"/>
      <c r="D1358" s="86"/>
      <c r="E1358" s="87">
        <f>E1357</f>
        <v>9.7899999999999991</v>
      </c>
      <c r="F1358" s="86"/>
      <c r="G1358" s="88"/>
    </row>
    <row r="1359" spans="1:7" s="5" customFormat="1" x14ac:dyDescent="0.25">
      <c r="A1359" s="136" t="s">
        <v>901</v>
      </c>
      <c r="B1359" s="273" t="s">
        <v>108</v>
      </c>
      <c r="C1359" s="33">
        <v>40518747839</v>
      </c>
      <c r="D1359" s="36" t="s">
        <v>27</v>
      </c>
      <c r="E1359" s="75">
        <v>23.85</v>
      </c>
      <c r="F1359" s="47">
        <v>3299</v>
      </c>
      <c r="G1359" s="64" t="s">
        <v>136</v>
      </c>
    </row>
    <row r="1360" spans="1:7" s="5" customFormat="1" x14ac:dyDescent="0.25">
      <c r="A1360" s="135"/>
      <c r="B1360" s="85" t="s">
        <v>109</v>
      </c>
      <c r="C1360" s="284"/>
      <c r="D1360" s="284"/>
      <c r="E1360" s="87">
        <f>E1359</f>
        <v>23.85</v>
      </c>
      <c r="F1360" s="284"/>
      <c r="G1360" s="285"/>
    </row>
    <row r="1361" spans="1:13" s="5" customFormat="1" x14ac:dyDescent="0.25">
      <c r="A1361" s="136" t="s">
        <v>901</v>
      </c>
      <c r="B1361" s="273" t="s">
        <v>867</v>
      </c>
      <c r="C1361" s="33">
        <v>60966016226</v>
      </c>
      <c r="D1361" s="36" t="s">
        <v>27</v>
      </c>
      <c r="E1361" s="75">
        <v>189.78</v>
      </c>
      <c r="F1361" s="6">
        <v>3293</v>
      </c>
      <c r="G1361" s="4" t="s">
        <v>20</v>
      </c>
    </row>
    <row r="1362" spans="1:13" s="5" customFormat="1" x14ac:dyDescent="0.25">
      <c r="A1362" s="135"/>
      <c r="B1362" s="85" t="s">
        <v>868</v>
      </c>
      <c r="C1362" s="284"/>
      <c r="D1362" s="284"/>
      <c r="E1362" s="87">
        <f>E1361</f>
        <v>189.78</v>
      </c>
      <c r="F1362" s="284"/>
      <c r="G1362" s="285"/>
    </row>
    <row r="1363" spans="1:13" s="5" customFormat="1" x14ac:dyDescent="0.25">
      <c r="A1363" s="136" t="s">
        <v>901</v>
      </c>
      <c r="B1363" s="273" t="s">
        <v>996</v>
      </c>
      <c r="C1363" s="33">
        <v>73715772793</v>
      </c>
      <c r="D1363" s="36" t="s">
        <v>25</v>
      </c>
      <c r="E1363" s="75">
        <v>16.8</v>
      </c>
      <c r="F1363" s="47">
        <v>3299</v>
      </c>
      <c r="G1363" s="64" t="s">
        <v>136</v>
      </c>
    </row>
    <row r="1364" spans="1:13" s="5" customFormat="1" x14ac:dyDescent="0.25">
      <c r="A1364" s="135"/>
      <c r="B1364" s="85" t="s">
        <v>997</v>
      </c>
      <c r="C1364" s="284"/>
      <c r="D1364" s="284"/>
      <c r="E1364" s="87">
        <f>E1363</f>
        <v>16.8</v>
      </c>
      <c r="F1364" s="284"/>
      <c r="G1364" s="285"/>
    </row>
    <row r="1365" spans="1:13" s="5" customFormat="1" x14ac:dyDescent="0.25">
      <c r="A1365" s="136" t="s">
        <v>901</v>
      </c>
      <c r="B1365" s="273" t="s">
        <v>487</v>
      </c>
      <c r="C1365" s="33">
        <v>43416900320</v>
      </c>
      <c r="D1365" s="36" t="s">
        <v>27</v>
      </c>
      <c r="E1365" s="75">
        <v>3.9</v>
      </c>
      <c r="F1365" s="47">
        <v>3299</v>
      </c>
      <c r="G1365" s="64" t="s">
        <v>136</v>
      </c>
      <c r="I1365"/>
      <c r="J1365"/>
      <c r="K1365"/>
      <c r="L1365"/>
      <c r="M1365"/>
    </row>
    <row r="1366" spans="1:13" s="5" customFormat="1" x14ac:dyDescent="0.25">
      <c r="A1366" s="135"/>
      <c r="B1366" s="85" t="s">
        <v>998</v>
      </c>
      <c r="C1366" s="284"/>
      <c r="D1366" s="284"/>
      <c r="E1366" s="87">
        <f>E1365</f>
        <v>3.9</v>
      </c>
      <c r="F1366" s="284"/>
      <c r="G1366" s="285"/>
      <c r="I1366"/>
      <c r="J1366"/>
      <c r="K1366"/>
      <c r="L1366"/>
      <c r="M1366"/>
    </row>
    <row r="1367" spans="1:13" s="5" customFormat="1" x14ac:dyDescent="0.25">
      <c r="A1367" s="136" t="s">
        <v>901</v>
      </c>
      <c r="B1367" s="273" t="s">
        <v>999</v>
      </c>
      <c r="C1367" s="33">
        <v>37712913310</v>
      </c>
      <c r="D1367" s="36" t="s">
        <v>1001</v>
      </c>
      <c r="E1367" s="75">
        <v>242.5</v>
      </c>
      <c r="F1367" s="6">
        <v>3293</v>
      </c>
      <c r="G1367" s="4" t="s">
        <v>20</v>
      </c>
      <c r="I1367"/>
      <c r="J1367"/>
      <c r="K1367"/>
      <c r="L1367"/>
      <c r="M1367"/>
    </row>
    <row r="1368" spans="1:13" s="5" customFormat="1" x14ac:dyDescent="0.25">
      <c r="A1368" s="135"/>
      <c r="B1368" s="85" t="s">
        <v>1000</v>
      </c>
      <c r="C1368" s="284"/>
      <c r="D1368" s="284"/>
      <c r="E1368" s="87">
        <f>E1367</f>
        <v>242.5</v>
      </c>
      <c r="F1368" s="284"/>
      <c r="G1368" s="285"/>
      <c r="I1368"/>
      <c r="J1368"/>
      <c r="K1368"/>
      <c r="L1368"/>
      <c r="M1368"/>
    </row>
    <row r="1369" spans="1:13" s="5" customFormat="1" x14ac:dyDescent="0.25">
      <c r="A1369" s="136" t="s">
        <v>901</v>
      </c>
      <c r="B1369" s="273" t="s">
        <v>739</v>
      </c>
      <c r="C1369" s="33">
        <v>89267095721</v>
      </c>
      <c r="D1369" s="10" t="s">
        <v>25</v>
      </c>
      <c r="E1369" s="75">
        <v>11.25</v>
      </c>
      <c r="F1369" s="47">
        <v>3299</v>
      </c>
      <c r="G1369" s="64" t="s">
        <v>136</v>
      </c>
      <c r="I1369"/>
      <c r="J1369"/>
      <c r="K1369"/>
      <c r="L1369"/>
      <c r="M1369"/>
    </row>
    <row r="1370" spans="1:13" s="5" customFormat="1" x14ac:dyDescent="0.25">
      <c r="A1370" s="135"/>
      <c r="B1370" s="85" t="s">
        <v>740</v>
      </c>
      <c r="C1370" s="86"/>
      <c r="D1370" s="86"/>
      <c r="E1370" s="87">
        <f>E1369</f>
        <v>11.25</v>
      </c>
      <c r="F1370" s="86"/>
      <c r="G1370" s="88"/>
      <c r="I1370"/>
      <c r="J1370"/>
      <c r="K1370"/>
      <c r="L1370"/>
      <c r="M1370"/>
    </row>
    <row r="1371" spans="1:13" s="5" customFormat="1" x14ac:dyDescent="0.25">
      <c r="A1371" s="136" t="s">
        <v>901</v>
      </c>
      <c r="B1371" s="273" t="s">
        <v>1003</v>
      </c>
      <c r="C1371" s="33">
        <v>74706732819</v>
      </c>
      <c r="D1371" s="10" t="s">
        <v>1005</v>
      </c>
      <c r="E1371" s="75">
        <v>109.4</v>
      </c>
      <c r="F1371" s="6">
        <v>3293</v>
      </c>
      <c r="G1371" s="4" t="s">
        <v>20</v>
      </c>
      <c r="I1371"/>
      <c r="J1371"/>
      <c r="K1371"/>
      <c r="L1371"/>
      <c r="M1371"/>
    </row>
    <row r="1372" spans="1:13" s="5" customFormat="1" x14ac:dyDescent="0.25">
      <c r="A1372" s="135"/>
      <c r="B1372" s="85" t="s">
        <v>1004</v>
      </c>
      <c r="C1372" s="86"/>
      <c r="D1372" s="86"/>
      <c r="E1372" s="87">
        <f>E1371</f>
        <v>109.4</v>
      </c>
      <c r="F1372" s="86"/>
      <c r="G1372" s="88"/>
      <c r="I1372"/>
      <c r="J1372"/>
      <c r="K1372"/>
      <c r="L1372"/>
      <c r="M1372"/>
    </row>
    <row r="1373" spans="1:13" s="5" customFormat="1" x14ac:dyDescent="0.25">
      <c r="A1373" s="136" t="s">
        <v>901</v>
      </c>
      <c r="B1373" s="273" t="s">
        <v>116</v>
      </c>
      <c r="C1373" s="33">
        <v>52508873833</v>
      </c>
      <c r="D1373" s="35" t="s">
        <v>25</v>
      </c>
      <c r="E1373" s="75">
        <v>163.07</v>
      </c>
      <c r="F1373" s="61">
        <v>3431</v>
      </c>
      <c r="G1373" s="64" t="s">
        <v>23</v>
      </c>
      <c r="I1373"/>
      <c r="J1373"/>
      <c r="K1373"/>
      <c r="L1373"/>
      <c r="M1373"/>
    </row>
    <row r="1374" spans="1:13" s="5" customFormat="1" x14ac:dyDescent="0.25">
      <c r="A1374" s="135"/>
      <c r="B1374" s="85" t="s">
        <v>117</v>
      </c>
      <c r="C1374" s="86"/>
      <c r="D1374" s="86"/>
      <c r="E1374" s="87">
        <f>E1373</f>
        <v>163.07</v>
      </c>
      <c r="F1374" s="86"/>
      <c r="G1374" s="88"/>
      <c r="I1374"/>
      <c r="J1374"/>
      <c r="K1374"/>
      <c r="L1374"/>
      <c r="M1374"/>
    </row>
    <row r="1375" spans="1:13" s="5" customFormat="1" x14ac:dyDescent="0.25">
      <c r="A1375" s="136" t="s">
        <v>901</v>
      </c>
      <c r="B1375" s="165" t="s">
        <v>736</v>
      </c>
      <c r="C1375" s="33" t="s">
        <v>122</v>
      </c>
      <c r="D1375" s="48" t="s">
        <v>27</v>
      </c>
      <c r="E1375" s="75">
        <v>672</v>
      </c>
      <c r="F1375" s="6">
        <v>3295</v>
      </c>
      <c r="G1375" s="90" t="s">
        <v>21</v>
      </c>
      <c r="I1375"/>
      <c r="J1375"/>
      <c r="K1375"/>
      <c r="L1375"/>
      <c r="M1375"/>
    </row>
    <row r="1376" spans="1:13" s="5" customFormat="1" x14ac:dyDescent="0.25">
      <c r="A1376" s="135"/>
      <c r="B1376" s="85" t="s">
        <v>753</v>
      </c>
      <c r="C1376" s="86"/>
      <c r="D1376" s="86"/>
      <c r="E1376" s="87">
        <f>E1375</f>
        <v>672</v>
      </c>
      <c r="F1376" s="86"/>
      <c r="G1376" s="88"/>
      <c r="I1376"/>
      <c r="J1376"/>
      <c r="K1376"/>
      <c r="L1376"/>
      <c r="M1376"/>
    </row>
    <row r="1377" spans="1:13" s="5" customFormat="1" x14ac:dyDescent="0.25">
      <c r="A1377" s="136" t="s">
        <v>901</v>
      </c>
      <c r="B1377" s="273" t="s">
        <v>396</v>
      </c>
      <c r="C1377" s="24" t="s">
        <v>393</v>
      </c>
      <c r="D1377" s="24" t="s">
        <v>395</v>
      </c>
      <c r="E1377" s="75">
        <v>3359.87</v>
      </c>
      <c r="F1377" s="61">
        <v>3213</v>
      </c>
      <c r="G1377" s="64" t="s">
        <v>24</v>
      </c>
      <c r="I1377"/>
      <c r="J1377"/>
      <c r="K1377"/>
      <c r="L1377"/>
      <c r="M1377"/>
    </row>
    <row r="1378" spans="1:13" s="5" customFormat="1" x14ac:dyDescent="0.25">
      <c r="A1378" s="135"/>
      <c r="B1378" s="85" t="s">
        <v>123</v>
      </c>
      <c r="C1378" s="206"/>
      <c r="D1378" s="207"/>
      <c r="E1378" s="87">
        <f>E1377</f>
        <v>3359.87</v>
      </c>
      <c r="F1378" s="284"/>
      <c r="G1378" s="285"/>
    </row>
    <row r="1379" spans="1:13" s="5" customFormat="1" x14ac:dyDescent="0.25">
      <c r="A1379" s="136" t="s">
        <v>901</v>
      </c>
      <c r="B1379" s="273" t="s">
        <v>1006</v>
      </c>
      <c r="C1379" s="33" t="s">
        <v>1008</v>
      </c>
      <c r="D1379" s="36" t="s">
        <v>1009</v>
      </c>
      <c r="E1379" s="75">
        <v>12663.9</v>
      </c>
      <c r="F1379" s="61">
        <v>3235</v>
      </c>
      <c r="G1379" s="64" t="s">
        <v>17</v>
      </c>
    </row>
    <row r="1380" spans="1:13" s="5" customFormat="1" x14ac:dyDescent="0.25">
      <c r="A1380" s="135"/>
      <c r="B1380" s="85" t="s">
        <v>1007</v>
      </c>
      <c r="C1380" s="86"/>
      <c r="D1380" s="86"/>
      <c r="E1380" s="87">
        <f>E1379</f>
        <v>12663.9</v>
      </c>
      <c r="F1380" s="86"/>
      <c r="G1380" s="88"/>
    </row>
    <row r="1381" spans="1:13" ht="15.75" thickBot="1" x14ac:dyDescent="0.3">
      <c r="A1381" s="159"/>
      <c r="B1381" s="286" t="s">
        <v>902</v>
      </c>
      <c r="C1381" s="287"/>
      <c r="D1381" s="287"/>
      <c r="E1381" s="168">
        <f>E1206+E1208+E1210+E1212+E1214+E1216+E1218+E1220+E1222+E1224+E1226++E1228+E1230+E1232+E1234+E1236+E1238+E1240+E1242+E1244+E1246+E1248+E1250+E1252+E1254+E1256+E1258+E1260+E1262+E1264+E1266+E1268+E1272+E1274+E1276+E1278+E1280+E1282+E1284+E1286+E1288+E1290+E1292+E1295+E1297+E1299+E1301+E1303+E1305+E1307+E1309+E1311+E1313+E1315+E1317+E1319+E1321+E1323+E1325+E1327+E1329+E1331+E1334+E1336+E1338+E1340+E1342+E1344+E1346+E1348+E1350+E1352+E1354+E1356+E1358+E1360+E1362+E1364+E1366+E1368+E1370+E1372+E1374+E1376+E1378+E1380</f>
        <v>142886.53000000003</v>
      </c>
      <c r="F1381" s="169"/>
      <c r="G1381" s="169"/>
    </row>
    <row r="1382" spans="1:13" ht="15.75" thickTop="1" x14ac:dyDescent="0.25"/>
    <row r="1383" spans="1:13" x14ac:dyDescent="0.25">
      <c r="E1383" s="249"/>
    </row>
    <row r="1384" spans="1:13" x14ac:dyDescent="0.25">
      <c r="E1384" s="249"/>
    </row>
    <row r="1386" spans="1:13" x14ac:dyDescent="0.25">
      <c r="E1386" s="249"/>
    </row>
    <row r="1388" spans="1:13" x14ac:dyDescent="0.25">
      <c r="E1388" s="249"/>
    </row>
  </sheetData>
  <autoFilter ref="A7:G1380" xr:uid="{E6598168-4508-43B6-8F18-D9F707E95217}">
    <filterColumn colId="5" showButton="0"/>
  </autoFilter>
  <mergeCells count="15">
    <mergeCell ref="B785:D785"/>
    <mergeCell ref="B5:G5"/>
    <mergeCell ref="B115:D115"/>
    <mergeCell ref="B247:D247"/>
    <mergeCell ref="F115:G115"/>
    <mergeCell ref="B669:D669"/>
    <mergeCell ref="B571:D571"/>
    <mergeCell ref="B470:D470"/>
    <mergeCell ref="B370:D370"/>
    <mergeCell ref="F7:G7"/>
    <mergeCell ref="B1381:D1381"/>
    <mergeCell ref="B1204:D1204"/>
    <mergeCell ref="B1072:D1072"/>
    <mergeCell ref="B921:D921"/>
    <mergeCell ref="B798:D798"/>
  </mergeCells>
  <pageMargins left="0.19685039370078741" right="0.19685039370078741" top="0.39370078740157483" bottom="0.23622047244094491" header="0.19685039370078741" footer="0.19685039370078741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FC77-673B-48BD-BE29-CBA21C8EA92C}">
  <dimension ref="A1:L303"/>
  <sheetViews>
    <sheetView workbookViewId="0">
      <pane ySplit="7" topLeftCell="A8" activePane="bottomLeft" state="frozen"/>
      <selection pane="bottomLeft" activeCell="A7" sqref="A7:XFD284"/>
    </sheetView>
  </sheetViews>
  <sheetFormatPr defaultRowHeight="15" x14ac:dyDescent="0.25"/>
  <cols>
    <col min="1" max="1" width="7.42578125" style="5" customWidth="1"/>
    <col min="2" max="2" width="49.42578125" customWidth="1"/>
    <col min="3" max="3" width="21.28515625" customWidth="1"/>
    <col min="4" max="4" width="10.5703125" customWidth="1"/>
    <col min="5" max="5" width="49.5703125" customWidth="1"/>
  </cols>
  <sheetData>
    <row r="1" spans="1:5" ht="15.75" x14ac:dyDescent="0.25">
      <c r="B1" s="1" t="s">
        <v>45</v>
      </c>
      <c r="C1" s="5"/>
      <c r="D1" s="5"/>
      <c r="E1" s="5"/>
    </row>
    <row r="2" spans="1:5" ht="15.75" x14ac:dyDescent="0.25">
      <c r="B2" s="1" t="s">
        <v>0</v>
      </c>
      <c r="C2" s="5"/>
      <c r="D2" s="5"/>
      <c r="E2" s="5"/>
    </row>
    <row r="3" spans="1:5" ht="15.75" x14ac:dyDescent="0.25">
      <c r="B3" s="1" t="s">
        <v>1</v>
      </c>
      <c r="C3" s="5"/>
      <c r="D3" s="5"/>
      <c r="E3" s="5"/>
    </row>
    <row r="4" spans="1:5" ht="15" customHeight="1" x14ac:dyDescent="0.25">
      <c r="B4" s="5"/>
      <c r="C4" s="5"/>
      <c r="D4" s="5"/>
      <c r="E4" s="5"/>
    </row>
    <row r="5" spans="1:5" ht="20.25" customHeight="1" x14ac:dyDescent="0.25">
      <c r="B5" s="288" t="s">
        <v>2</v>
      </c>
      <c r="C5" s="288"/>
      <c r="D5" s="288"/>
      <c r="E5" s="288"/>
    </row>
    <row r="6" spans="1:5" ht="15" customHeight="1" x14ac:dyDescent="0.25">
      <c r="B6" s="5"/>
      <c r="C6" s="5"/>
      <c r="D6" s="5"/>
      <c r="E6" s="5"/>
    </row>
    <row r="7" spans="1:5" ht="30" x14ac:dyDescent="0.25">
      <c r="A7" s="17" t="s">
        <v>324</v>
      </c>
      <c r="B7" s="17" t="s">
        <v>4</v>
      </c>
      <c r="C7" s="18" t="s">
        <v>3</v>
      </c>
      <c r="D7" s="293" t="s">
        <v>7</v>
      </c>
      <c r="E7" s="295"/>
    </row>
    <row r="8" spans="1:5" ht="15" customHeight="1" x14ac:dyDescent="0.25">
      <c r="A8" s="136" t="s">
        <v>323</v>
      </c>
      <c r="B8" s="2" t="s">
        <v>93</v>
      </c>
      <c r="C8" s="75">
        <v>662.5</v>
      </c>
      <c r="D8" s="6">
        <v>3237</v>
      </c>
      <c r="E8" s="4" t="s">
        <v>51</v>
      </c>
    </row>
    <row r="9" spans="1:5" ht="15" customHeight="1" x14ac:dyDescent="0.25">
      <c r="A9" s="142"/>
      <c r="B9" s="28" t="s">
        <v>94</v>
      </c>
      <c r="C9" s="111">
        <f>SUM(C8)</f>
        <v>662.5</v>
      </c>
      <c r="D9" s="14"/>
      <c r="E9" s="40"/>
    </row>
    <row r="10" spans="1:5" ht="15" customHeight="1" x14ac:dyDescent="0.25">
      <c r="A10" s="136" t="s">
        <v>323</v>
      </c>
      <c r="B10" s="41" t="s">
        <v>135</v>
      </c>
      <c r="C10" s="109">
        <v>1285.28</v>
      </c>
      <c r="D10" s="50">
        <v>3296</v>
      </c>
      <c r="E10" s="51" t="s">
        <v>22</v>
      </c>
    </row>
    <row r="11" spans="1:5" ht="15" customHeight="1" x14ac:dyDescent="0.25">
      <c r="A11" s="136"/>
      <c r="B11" s="39" t="s">
        <v>114</v>
      </c>
      <c r="C11" s="111">
        <f>SUM(C10)</f>
        <v>1285.28</v>
      </c>
      <c r="D11" s="14"/>
      <c r="E11" s="52"/>
    </row>
    <row r="12" spans="1:5" ht="15" customHeight="1" x14ac:dyDescent="0.25">
      <c r="A12" s="136" t="s">
        <v>323</v>
      </c>
      <c r="B12" s="41" t="s">
        <v>192</v>
      </c>
      <c r="C12" s="50">
        <v>223.95</v>
      </c>
      <c r="D12" s="50">
        <v>3237</v>
      </c>
      <c r="E12" s="53" t="s">
        <v>51</v>
      </c>
    </row>
    <row r="13" spans="1:5" ht="15" customHeight="1" x14ac:dyDescent="0.25">
      <c r="A13" s="141"/>
      <c r="B13" s="67" t="s">
        <v>193</v>
      </c>
      <c r="C13" s="184">
        <f>SUM(C12)</f>
        <v>223.95</v>
      </c>
      <c r="D13" s="65"/>
      <c r="E13" s="66"/>
    </row>
    <row r="14" spans="1:5" ht="30" customHeight="1" thickBot="1" x14ac:dyDescent="0.3">
      <c r="A14" s="140"/>
      <c r="B14" s="129" t="s">
        <v>8</v>
      </c>
      <c r="C14" s="130">
        <f>C9+C11+C13</f>
        <v>2171.73</v>
      </c>
      <c r="D14" s="291"/>
      <c r="E14" s="292"/>
    </row>
    <row r="15" spans="1:5" s="5" customFormat="1" ht="15" customHeight="1" thickTop="1" x14ac:dyDescent="0.25">
      <c r="A15" s="138" t="s">
        <v>325</v>
      </c>
      <c r="B15" s="105" t="s">
        <v>192</v>
      </c>
      <c r="C15" s="110">
        <f>2506.86+1393.2+223.95</f>
        <v>4124.01</v>
      </c>
      <c r="D15" s="106">
        <v>3237</v>
      </c>
      <c r="E15" s="107" t="s">
        <v>51</v>
      </c>
    </row>
    <row r="16" spans="1:5" s="5" customFormat="1" ht="15" customHeight="1" x14ac:dyDescent="0.25">
      <c r="A16" s="136"/>
      <c r="B16" s="39" t="s">
        <v>193</v>
      </c>
      <c r="C16" s="111">
        <f>SUM(C15)</f>
        <v>4124.01</v>
      </c>
      <c r="D16" s="100"/>
      <c r="E16" s="101"/>
    </row>
    <row r="17" spans="1:5" s="5" customFormat="1" ht="15" customHeight="1" x14ac:dyDescent="0.25">
      <c r="A17" s="136" t="s">
        <v>325</v>
      </c>
      <c r="B17" s="41" t="s">
        <v>143</v>
      </c>
      <c r="C17" s="75">
        <v>928.8</v>
      </c>
      <c r="D17" s="3">
        <v>3237</v>
      </c>
      <c r="E17" s="53" t="s">
        <v>51</v>
      </c>
    </row>
    <row r="18" spans="1:5" s="5" customFormat="1" ht="15" customHeight="1" x14ac:dyDescent="0.25">
      <c r="A18" s="136"/>
      <c r="B18" s="39" t="s">
        <v>144</v>
      </c>
      <c r="C18" s="111">
        <f>SUM(C17)</f>
        <v>928.8</v>
      </c>
      <c r="D18" s="21"/>
      <c r="E18" s="23"/>
    </row>
    <row r="19" spans="1:5" s="5" customFormat="1" ht="15" customHeight="1" x14ac:dyDescent="0.25">
      <c r="A19" s="136" t="s">
        <v>325</v>
      </c>
      <c r="B19" s="41" t="s">
        <v>145</v>
      </c>
      <c r="C19" s="75">
        <v>464.4</v>
      </c>
      <c r="D19" s="3">
        <v>3237</v>
      </c>
      <c r="E19" s="53" t="s">
        <v>51</v>
      </c>
    </row>
    <row r="20" spans="1:5" s="5" customFormat="1" ht="15" customHeight="1" x14ac:dyDescent="0.25">
      <c r="A20" s="136"/>
      <c r="B20" s="39" t="s">
        <v>146</v>
      </c>
      <c r="C20" s="111">
        <f>SUM(C19)</f>
        <v>464.4</v>
      </c>
      <c r="D20" s="13"/>
      <c r="E20" s="23"/>
    </row>
    <row r="21" spans="1:5" s="5" customFormat="1" ht="15" customHeight="1" x14ac:dyDescent="0.25">
      <c r="A21" s="136" t="s">
        <v>325</v>
      </c>
      <c r="B21" s="41" t="s">
        <v>326</v>
      </c>
      <c r="C21" s="75">
        <v>232.2</v>
      </c>
      <c r="D21" s="3">
        <v>3237</v>
      </c>
      <c r="E21" s="53" t="s">
        <v>51</v>
      </c>
    </row>
    <row r="22" spans="1:5" s="5" customFormat="1" ht="15" customHeight="1" x14ac:dyDescent="0.25">
      <c r="A22" s="136"/>
      <c r="B22" s="39" t="s">
        <v>147</v>
      </c>
      <c r="C22" s="111">
        <f>SUM(C21)</f>
        <v>232.2</v>
      </c>
      <c r="D22" s="13"/>
      <c r="E22" s="23"/>
    </row>
    <row r="23" spans="1:5" s="5" customFormat="1" ht="15" customHeight="1" x14ac:dyDescent="0.25">
      <c r="A23" s="136" t="s">
        <v>325</v>
      </c>
      <c r="B23" s="41" t="s">
        <v>148</v>
      </c>
      <c r="C23" s="75">
        <v>232.2</v>
      </c>
      <c r="D23" s="3">
        <v>3237</v>
      </c>
      <c r="E23" s="53" t="s">
        <v>51</v>
      </c>
    </row>
    <row r="24" spans="1:5" ht="15" customHeight="1" x14ac:dyDescent="0.25">
      <c r="A24" s="136"/>
      <c r="B24" s="39" t="s">
        <v>149</v>
      </c>
      <c r="C24" s="111">
        <f>SUM(C23)</f>
        <v>232.2</v>
      </c>
      <c r="D24" s="13"/>
      <c r="E24" s="23"/>
    </row>
    <row r="25" spans="1:5" ht="15" customHeight="1" x14ac:dyDescent="0.25">
      <c r="A25" s="136" t="s">
        <v>325</v>
      </c>
      <c r="B25" s="41" t="s">
        <v>150</v>
      </c>
      <c r="C25" s="75">
        <v>2322</v>
      </c>
      <c r="D25" s="3">
        <v>3237</v>
      </c>
      <c r="E25" s="53" t="s">
        <v>51</v>
      </c>
    </row>
    <row r="26" spans="1:5" x14ac:dyDescent="0.25">
      <c r="A26" s="136"/>
      <c r="B26" s="39" t="s">
        <v>151</v>
      </c>
      <c r="C26" s="111">
        <f>SUM(C25)</f>
        <v>2322</v>
      </c>
      <c r="D26" s="13"/>
      <c r="E26" s="23"/>
    </row>
    <row r="27" spans="1:5" x14ac:dyDescent="0.25">
      <c r="A27" s="136" t="s">
        <v>325</v>
      </c>
      <c r="B27" s="41" t="s">
        <v>152</v>
      </c>
      <c r="C27" s="75">
        <v>3250.8</v>
      </c>
      <c r="D27" s="3">
        <v>3237</v>
      </c>
      <c r="E27" s="53" t="s">
        <v>51</v>
      </c>
    </row>
    <row r="28" spans="1:5" x14ac:dyDescent="0.25">
      <c r="A28" s="136"/>
      <c r="B28" s="39" t="s">
        <v>153</v>
      </c>
      <c r="C28" s="111">
        <f>SUM(C27)</f>
        <v>3250.8</v>
      </c>
      <c r="D28" s="13"/>
      <c r="E28" s="23"/>
    </row>
    <row r="29" spans="1:5" s="5" customFormat="1" x14ac:dyDescent="0.25">
      <c r="A29" s="136" t="s">
        <v>325</v>
      </c>
      <c r="B29" s="41" t="s">
        <v>154</v>
      </c>
      <c r="C29" s="75">
        <v>464.4</v>
      </c>
      <c r="D29" s="3">
        <v>3237</v>
      </c>
      <c r="E29" s="53" t="s">
        <v>51</v>
      </c>
    </row>
    <row r="30" spans="1:5" s="5" customFormat="1" x14ac:dyDescent="0.25">
      <c r="A30" s="136"/>
      <c r="B30" s="39" t="s">
        <v>155</v>
      </c>
      <c r="C30" s="112">
        <f>SUM(C29)</f>
        <v>464.4</v>
      </c>
      <c r="D30" s="103"/>
      <c r="E30" s="108"/>
    </row>
    <row r="31" spans="1:5" s="5" customFormat="1" x14ac:dyDescent="0.25">
      <c r="A31" s="136" t="s">
        <v>325</v>
      </c>
      <c r="B31" s="41" t="s">
        <v>157</v>
      </c>
      <c r="C31" s="75">
        <v>232.2</v>
      </c>
      <c r="D31" s="3">
        <v>3237</v>
      </c>
      <c r="E31" s="53" t="s">
        <v>51</v>
      </c>
    </row>
    <row r="32" spans="1:5" s="5" customFormat="1" x14ac:dyDescent="0.25">
      <c r="A32" s="136"/>
      <c r="B32" s="39" t="s">
        <v>156</v>
      </c>
      <c r="C32" s="112">
        <f>SUM(C31)</f>
        <v>232.2</v>
      </c>
      <c r="D32" s="103"/>
      <c r="E32" s="23"/>
    </row>
    <row r="33" spans="1:5" s="5" customFormat="1" x14ac:dyDescent="0.25">
      <c r="A33" s="136" t="s">
        <v>325</v>
      </c>
      <c r="B33" s="41" t="s">
        <v>158</v>
      </c>
      <c r="C33" s="75">
        <v>928.8</v>
      </c>
      <c r="D33" s="3">
        <v>3237</v>
      </c>
      <c r="E33" s="104" t="s">
        <v>51</v>
      </c>
    </row>
    <row r="34" spans="1:5" s="5" customFormat="1" x14ac:dyDescent="0.25">
      <c r="A34" s="136"/>
      <c r="B34" s="39" t="s">
        <v>159</v>
      </c>
      <c r="C34" s="112">
        <f>SUM(C33)</f>
        <v>928.8</v>
      </c>
      <c r="D34" s="103"/>
      <c r="E34" s="23"/>
    </row>
    <row r="35" spans="1:5" s="5" customFormat="1" x14ac:dyDescent="0.25">
      <c r="A35" s="136" t="s">
        <v>325</v>
      </c>
      <c r="B35" s="41" t="s">
        <v>160</v>
      </c>
      <c r="C35" s="75">
        <v>154.80000000000001</v>
      </c>
      <c r="D35" s="3">
        <v>3237</v>
      </c>
      <c r="E35" s="104" t="s">
        <v>51</v>
      </c>
    </row>
    <row r="36" spans="1:5" s="5" customFormat="1" x14ac:dyDescent="0.25">
      <c r="A36" s="136"/>
      <c r="B36" s="39" t="s">
        <v>161</v>
      </c>
      <c r="C36" s="112">
        <f>SUM(C35)</f>
        <v>154.80000000000001</v>
      </c>
      <c r="D36" s="103"/>
      <c r="E36" s="23"/>
    </row>
    <row r="37" spans="1:5" s="5" customFormat="1" x14ac:dyDescent="0.25">
      <c r="A37" s="136" t="s">
        <v>325</v>
      </c>
      <c r="B37" s="41" t="s">
        <v>162</v>
      </c>
      <c r="C37" s="75">
        <v>928.8</v>
      </c>
      <c r="D37" s="3">
        <v>3237</v>
      </c>
      <c r="E37" s="104" t="s">
        <v>51</v>
      </c>
    </row>
    <row r="38" spans="1:5" s="5" customFormat="1" x14ac:dyDescent="0.25">
      <c r="A38" s="136"/>
      <c r="B38" s="39" t="s">
        <v>163</v>
      </c>
      <c r="C38" s="112">
        <f>SUM(C37)</f>
        <v>928.8</v>
      </c>
      <c r="D38" s="103"/>
      <c r="E38" s="108"/>
    </row>
    <row r="39" spans="1:5" s="5" customFormat="1" x14ac:dyDescent="0.25">
      <c r="A39" s="136" t="s">
        <v>325</v>
      </c>
      <c r="B39" s="41" t="s">
        <v>164</v>
      </c>
      <c r="C39" s="75">
        <v>232.2</v>
      </c>
      <c r="D39" s="3">
        <v>3237</v>
      </c>
      <c r="E39" s="104" t="s">
        <v>51</v>
      </c>
    </row>
    <row r="40" spans="1:5" s="5" customFormat="1" x14ac:dyDescent="0.25">
      <c r="A40" s="136"/>
      <c r="B40" s="39" t="s">
        <v>165</v>
      </c>
      <c r="C40" s="112">
        <f>SUM(C39)</f>
        <v>232.2</v>
      </c>
      <c r="D40" s="103"/>
      <c r="E40" s="108"/>
    </row>
    <row r="41" spans="1:5" s="5" customFormat="1" x14ac:dyDescent="0.25">
      <c r="A41" s="136" t="s">
        <v>325</v>
      </c>
      <c r="B41" s="41" t="s">
        <v>166</v>
      </c>
      <c r="C41" s="75">
        <f>3250.8+4869.06</f>
        <v>8119.8600000000006</v>
      </c>
      <c r="D41" s="3">
        <v>3237</v>
      </c>
      <c r="E41" s="104" t="s">
        <v>51</v>
      </c>
    </row>
    <row r="42" spans="1:5" s="5" customFormat="1" x14ac:dyDescent="0.25">
      <c r="A42" s="136"/>
      <c r="B42" s="39" t="s">
        <v>167</v>
      </c>
      <c r="C42" s="112">
        <f>SUM(C41)</f>
        <v>8119.8600000000006</v>
      </c>
      <c r="D42" s="103"/>
      <c r="E42" s="108"/>
    </row>
    <row r="43" spans="1:5" s="5" customFormat="1" x14ac:dyDescent="0.25">
      <c r="A43" s="136" t="s">
        <v>325</v>
      </c>
      <c r="B43" s="41" t="s">
        <v>168</v>
      </c>
      <c r="C43" s="75">
        <v>2693.52</v>
      </c>
      <c r="D43" s="3">
        <v>3237</v>
      </c>
      <c r="E43" s="104" t="s">
        <v>51</v>
      </c>
    </row>
    <row r="44" spans="1:5" s="5" customFormat="1" x14ac:dyDescent="0.25">
      <c r="A44" s="136"/>
      <c r="B44" s="102" t="s">
        <v>169</v>
      </c>
      <c r="C44" s="112">
        <f>SUM(C43)</f>
        <v>2693.52</v>
      </c>
      <c r="D44" s="103"/>
      <c r="E44" s="108"/>
    </row>
    <row r="45" spans="1:5" s="5" customFormat="1" x14ac:dyDescent="0.25">
      <c r="A45" s="136" t="s">
        <v>325</v>
      </c>
      <c r="B45" s="41" t="s">
        <v>170</v>
      </c>
      <c r="C45" s="113">
        <v>464.4</v>
      </c>
      <c r="D45" s="3">
        <v>3237</v>
      </c>
      <c r="E45" s="104" t="s">
        <v>51</v>
      </c>
    </row>
    <row r="46" spans="1:5" s="5" customFormat="1" x14ac:dyDescent="0.25">
      <c r="A46" s="136"/>
      <c r="B46" s="102" t="s">
        <v>171</v>
      </c>
      <c r="C46" s="112">
        <f>SUM(C45)</f>
        <v>464.4</v>
      </c>
      <c r="D46" s="103"/>
      <c r="E46" s="108"/>
    </row>
    <row r="47" spans="1:5" s="5" customFormat="1" x14ac:dyDescent="0.25">
      <c r="A47" s="136" t="s">
        <v>325</v>
      </c>
      <c r="B47" s="41" t="s">
        <v>172</v>
      </c>
      <c r="C47" s="113">
        <v>696.6</v>
      </c>
      <c r="D47" s="3">
        <v>3237</v>
      </c>
      <c r="E47" s="104" t="s">
        <v>51</v>
      </c>
    </row>
    <row r="48" spans="1:5" x14ac:dyDescent="0.25">
      <c r="A48" s="136"/>
      <c r="B48" s="39" t="s">
        <v>173</v>
      </c>
      <c r="C48" s="111">
        <f>SUM(C47)</f>
        <v>696.6</v>
      </c>
      <c r="D48" s="13"/>
      <c r="E48" s="23"/>
    </row>
    <row r="49" spans="1:5" s="5" customFormat="1" x14ac:dyDescent="0.25">
      <c r="A49" s="136" t="s">
        <v>325</v>
      </c>
      <c r="B49" s="41" t="s">
        <v>174</v>
      </c>
      <c r="C49" s="113">
        <v>464.4</v>
      </c>
      <c r="D49" s="3">
        <v>3237</v>
      </c>
      <c r="E49" s="104" t="s">
        <v>51</v>
      </c>
    </row>
    <row r="50" spans="1:5" s="5" customFormat="1" x14ac:dyDescent="0.25">
      <c r="A50" s="136"/>
      <c r="B50" s="39" t="s">
        <v>175</v>
      </c>
      <c r="C50" s="111">
        <f>SUM(C49)</f>
        <v>464.4</v>
      </c>
      <c r="D50" s="13"/>
      <c r="E50" s="23"/>
    </row>
    <row r="51" spans="1:5" s="5" customFormat="1" x14ac:dyDescent="0.25">
      <c r="A51" s="136" t="s">
        <v>325</v>
      </c>
      <c r="B51" s="41" t="s">
        <v>176</v>
      </c>
      <c r="C51" s="113">
        <v>1393.2</v>
      </c>
      <c r="D51" s="3">
        <v>3237</v>
      </c>
      <c r="E51" s="104" t="s">
        <v>51</v>
      </c>
    </row>
    <row r="52" spans="1:5" s="5" customFormat="1" x14ac:dyDescent="0.25">
      <c r="A52" s="136"/>
      <c r="B52" s="39" t="s">
        <v>177</v>
      </c>
      <c r="C52" s="111">
        <f>SUM(C51)</f>
        <v>1393.2</v>
      </c>
      <c r="D52" s="13"/>
      <c r="E52" s="23"/>
    </row>
    <row r="53" spans="1:5" s="5" customFormat="1" x14ac:dyDescent="0.25">
      <c r="A53" s="136" t="s">
        <v>325</v>
      </c>
      <c r="B53" s="41" t="s">
        <v>178</v>
      </c>
      <c r="C53" s="113">
        <v>774</v>
      </c>
      <c r="D53" s="3">
        <v>3237</v>
      </c>
      <c r="E53" s="104" t="s">
        <v>51</v>
      </c>
    </row>
    <row r="54" spans="1:5" s="5" customFormat="1" x14ac:dyDescent="0.25">
      <c r="A54" s="136"/>
      <c r="B54" s="39" t="s">
        <v>179</v>
      </c>
      <c r="C54" s="111">
        <f>SUM(C53)</f>
        <v>774</v>
      </c>
      <c r="D54" s="13"/>
      <c r="E54" s="23"/>
    </row>
    <row r="55" spans="1:5" s="5" customFormat="1" x14ac:dyDescent="0.25">
      <c r="A55" s="136" t="s">
        <v>325</v>
      </c>
      <c r="B55" s="41" t="s">
        <v>180</v>
      </c>
      <c r="C55" s="75">
        <v>464.4</v>
      </c>
      <c r="D55" s="3">
        <v>3237</v>
      </c>
      <c r="E55" s="104" t="s">
        <v>51</v>
      </c>
    </row>
    <row r="56" spans="1:5" s="5" customFormat="1" x14ac:dyDescent="0.25">
      <c r="A56" s="136"/>
      <c r="B56" s="39" t="s">
        <v>181</v>
      </c>
      <c r="C56" s="111">
        <f>SUM(C55)</f>
        <v>464.4</v>
      </c>
      <c r="D56" s="13"/>
      <c r="E56" s="23"/>
    </row>
    <row r="57" spans="1:5" s="5" customFormat="1" x14ac:dyDescent="0.25">
      <c r="A57" s="136" t="s">
        <v>325</v>
      </c>
      <c r="B57" s="41" t="s">
        <v>182</v>
      </c>
      <c r="C57" s="75">
        <v>304.32</v>
      </c>
      <c r="D57" s="3">
        <v>3237</v>
      </c>
      <c r="E57" s="104" t="s">
        <v>51</v>
      </c>
    </row>
    <row r="58" spans="1:5" s="5" customFormat="1" x14ac:dyDescent="0.25">
      <c r="A58" s="136"/>
      <c r="B58" s="39" t="s">
        <v>183</v>
      </c>
      <c r="C58" s="111">
        <f>SUM(C57)</f>
        <v>304.32</v>
      </c>
      <c r="D58" s="13"/>
      <c r="E58" s="23"/>
    </row>
    <row r="59" spans="1:5" s="5" customFormat="1" x14ac:dyDescent="0.25">
      <c r="A59" s="136" t="s">
        <v>325</v>
      </c>
      <c r="B59" s="41" t="s">
        <v>184</v>
      </c>
      <c r="C59" s="75">
        <v>3732.65</v>
      </c>
      <c r="D59" s="3">
        <v>3237</v>
      </c>
      <c r="E59" s="104" t="s">
        <v>51</v>
      </c>
    </row>
    <row r="60" spans="1:5" s="5" customFormat="1" x14ac:dyDescent="0.25">
      <c r="A60" s="136"/>
      <c r="B60" s="39" t="s">
        <v>185</v>
      </c>
      <c r="C60" s="111">
        <f>SUM(C59)</f>
        <v>3732.65</v>
      </c>
      <c r="D60" s="13"/>
      <c r="E60" s="23"/>
    </row>
    <row r="61" spans="1:5" s="5" customFormat="1" x14ac:dyDescent="0.25">
      <c r="A61" s="136" t="s">
        <v>325</v>
      </c>
      <c r="B61" s="41" t="s">
        <v>186</v>
      </c>
      <c r="C61" s="75">
        <v>1304.3399999999999</v>
      </c>
      <c r="D61" s="3">
        <v>3237</v>
      </c>
      <c r="E61" s="104" t="s">
        <v>51</v>
      </c>
    </row>
    <row r="62" spans="1:5" s="5" customFormat="1" x14ac:dyDescent="0.25">
      <c r="A62" s="136"/>
      <c r="B62" s="39" t="s">
        <v>187</v>
      </c>
      <c r="C62" s="111">
        <f>SUM(C61)</f>
        <v>1304.3399999999999</v>
      </c>
      <c r="D62" s="13"/>
      <c r="E62" s="23"/>
    </row>
    <row r="63" spans="1:5" s="5" customFormat="1" x14ac:dyDescent="0.25">
      <c r="A63" s="136" t="s">
        <v>325</v>
      </c>
      <c r="B63" s="41" t="s">
        <v>188</v>
      </c>
      <c r="C63" s="75">
        <v>6732.84</v>
      </c>
      <c r="D63" s="3">
        <v>3237</v>
      </c>
      <c r="E63" s="104" t="s">
        <v>51</v>
      </c>
    </row>
    <row r="64" spans="1:5" s="5" customFormat="1" x14ac:dyDescent="0.25">
      <c r="A64" s="136"/>
      <c r="B64" s="39" t="s">
        <v>189</v>
      </c>
      <c r="C64" s="111">
        <f>SUM(C63)</f>
        <v>6732.84</v>
      </c>
      <c r="D64" s="13"/>
      <c r="E64" s="23"/>
    </row>
    <row r="65" spans="1:12" s="5" customFormat="1" x14ac:dyDescent="0.25">
      <c r="A65" s="136" t="s">
        <v>325</v>
      </c>
      <c r="B65" s="41" t="s">
        <v>190</v>
      </c>
      <c r="C65" s="75">
        <v>2159.36</v>
      </c>
      <c r="D65" s="3">
        <v>3237</v>
      </c>
      <c r="E65" s="104" t="s">
        <v>51</v>
      </c>
    </row>
    <row r="66" spans="1:12" s="5" customFormat="1" x14ac:dyDescent="0.25">
      <c r="A66" s="136"/>
      <c r="B66" s="39" t="s">
        <v>191</v>
      </c>
      <c r="C66" s="111">
        <f>SUM(C65)</f>
        <v>2159.36</v>
      </c>
      <c r="D66" s="13"/>
      <c r="E66" s="23"/>
      <c r="J66"/>
      <c r="K66"/>
      <c r="L66"/>
    </row>
    <row r="67" spans="1:12" s="5" customFormat="1" x14ac:dyDescent="0.25">
      <c r="A67" s="136" t="s">
        <v>325</v>
      </c>
      <c r="B67" s="41" t="s">
        <v>194</v>
      </c>
      <c r="C67" s="75">
        <v>590.32000000000005</v>
      </c>
      <c r="D67" s="3">
        <v>3237</v>
      </c>
      <c r="E67" s="104" t="s">
        <v>51</v>
      </c>
      <c r="J67"/>
      <c r="K67"/>
      <c r="L67"/>
    </row>
    <row r="68" spans="1:12" s="5" customFormat="1" x14ac:dyDescent="0.25">
      <c r="A68" s="136"/>
      <c r="B68" s="39" t="s">
        <v>195</v>
      </c>
      <c r="C68" s="111">
        <f>SUM(C67)</f>
        <v>590.32000000000005</v>
      </c>
      <c r="D68" s="13"/>
      <c r="E68" s="23"/>
      <c r="J68"/>
      <c r="K68"/>
      <c r="L68"/>
    </row>
    <row r="69" spans="1:12" s="5" customFormat="1" x14ac:dyDescent="0.25">
      <c r="A69" s="136" t="s">
        <v>325</v>
      </c>
      <c r="B69" s="41" t="s">
        <v>196</v>
      </c>
      <c r="C69" s="75">
        <v>739.16</v>
      </c>
      <c r="D69" s="3">
        <v>3237</v>
      </c>
      <c r="E69" s="104" t="s">
        <v>51</v>
      </c>
      <c r="J69"/>
      <c r="K69"/>
      <c r="L69"/>
    </row>
    <row r="70" spans="1:12" s="5" customFormat="1" x14ac:dyDescent="0.25">
      <c r="A70" s="136"/>
      <c r="B70" s="39" t="s">
        <v>197</v>
      </c>
      <c r="C70" s="111">
        <f>SUM(C69)</f>
        <v>739.16</v>
      </c>
      <c r="D70" s="13"/>
      <c r="E70" s="23"/>
      <c r="J70"/>
      <c r="K70"/>
      <c r="L70"/>
    </row>
    <row r="71" spans="1:12" s="5" customFormat="1" x14ac:dyDescent="0.25">
      <c r="A71" s="136" t="s">
        <v>325</v>
      </c>
      <c r="B71" s="114" t="s">
        <v>198</v>
      </c>
      <c r="C71" s="113">
        <v>590.32000000000005</v>
      </c>
      <c r="D71" s="3">
        <v>3237</v>
      </c>
      <c r="E71" s="104" t="s">
        <v>51</v>
      </c>
    </row>
    <row r="72" spans="1:12" s="5" customFormat="1" x14ac:dyDescent="0.25">
      <c r="A72" s="136"/>
      <c r="B72" s="39" t="s">
        <v>199</v>
      </c>
      <c r="C72" s="111">
        <f>SUM(C71)</f>
        <v>590.32000000000005</v>
      </c>
      <c r="D72" s="13"/>
      <c r="E72" s="23"/>
    </row>
    <row r="73" spans="1:12" s="5" customFormat="1" x14ac:dyDescent="0.25">
      <c r="A73" s="136" t="s">
        <v>325</v>
      </c>
      <c r="B73" s="114" t="s">
        <v>200</v>
      </c>
      <c r="C73" s="113">
        <v>728.63</v>
      </c>
      <c r="D73" s="3">
        <v>3237</v>
      </c>
      <c r="E73" s="104" t="s">
        <v>51</v>
      </c>
    </row>
    <row r="74" spans="1:12" s="5" customFormat="1" x14ac:dyDescent="0.25">
      <c r="A74" s="136"/>
      <c r="B74" s="39" t="s">
        <v>201</v>
      </c>
      <c r="C74" s="111">
        <f>SUM(C73)</f>
        <v>728.63</v>
      </c>
      <c r="D74" s="13"/>
      <c r="E74" s="23"/>
    </row>
    <row r="75" spans="1:12" s="5" customFormat="1" x14ac:dyDescent="0.25">
      <c r="A75" s="136" t="s">
        <v>325</v>
      </c>
      <c r="B75" s="114" t="s">
        <v>202</v>
      </c>
      <c r="C75" s="113">
        <v>728.63</v>
      </c>
      <c r="D75" s="3">
        <v>3237</v>
      </c>
      <c r="E75" s="104" t="s">
        <v>51</v>
      </c>
    </row>
    <row r="76" spans="1:12" s="5" customFormat="1" x14ac:dyDescent="0.25">
      <c r="A76" s="136"/>
      <c r="B76" s="39" t="s">
        <v>203</v>
      </c>
      <c r="C76" s="111">
        <f>SUM(C75)</f>
        <v>728.63</v>
      </c>
      <c r="D76" s="13"/>
      <c r="E76" s="23"/>
    </row>
    <row r="77" spans="1:12" s="5" customFormat="1" x14ac:dyDescent="0.25">
      <c r="A77" s="136" t="s">
        <v>325</v>
      </c>
      <c r="B77" s="114" t="s">
        <v>204</v>
      </c>
      <c r="C77" s="113">
        <v>728.63</v>
      </c>
      <c r="D77" s="3">
        <v>3237</v>
      </c>
      <c r="E77" s="104" t="s">
        <v>51</v>
      </c>
    </row>
    <row r="78" spans="1:12" s="5" customFormat="1" x14ac:dyDescent="0.25">
      <c r="A78" s="136"/>
      <c r="B78" s="39" t="s">
        <v>205</v>
      </c>
      <c r="C78" s="111">
        <f>SUM(C77)</f>
        <v>728.63</v>
      </c>
      <c r="D78" s="13"/>
      <c r="E78" s="23"/>
    </row>
    <row r="79" spans="1:12" s="5" customFormat="1" x14ac:dyDescent="0.25">
      <c r="A79" s="136" t="s">
        <v>325</v>
      </c>
      <c r="B79" s="114" t="s">
        <v>206</v>
      </c>
      <c r="C79" s="113">
        <v>728.63</v>
      </c>
      <c r="D79" s="3">
        <v>3237</v>
      </c>
      <c r="E79" s="104" t="s">
        <v>51</v>
      </c>
    </row>
    <row r="80" spans="1:12" s="5" customFormat="1" x14ac:dyDescent="0.25">
      <c r="A80" s="136"/>
      <c r="B80" s="39" t="s">
        <v>207</v>
      </c>
      <c r="C80" s="111">
        <f>SUM(C79)</f>
        <v>728.63</v>
      </c>
      <c r="D80" s="13"/>
      <c r="E80" s="23"/>
    </row>
    <row r="81" spans="1:5" s="5" customFormat="1" x14ac:dyDescent="0.25">
      <c r="A81" s="136" t="s">
        <v>325</v>
      </c>
      <c r="B81" s="41" t="s">
        <v>208</v>
      </c>
      <c r="C81" s="75">
        <v>590.32000000000005</v>
      </c>
      <c r="D81" s="3">
        <v>3237</v>
      </c>
      <c r="E81" s="104" t="s">
        <v>51</v>
      </c>
    </row>
    <row r="82" spans="1:5" s="5" customFormat="1" x14ac:dyDescent="0.25">
      <c r="A82" s="136"/>
      <c r="B82" s="39" t="s">
        <v>209</v>
      </c>
      <c r="C82" s="111">
        <f>SUM(C81)</f>
        <v>590.32000000000005</v>
      </c>
      <c r="D82" s="13"/>
      <c r="E82" s="23"/>
    </row>
    <row r="83" spans="1:5" s="5" customFormat="1" x14ac:dyDescent="0.25">
      <c r="A83" s="136" t="s">
        <v>325</v>
      </c>
      <c r="B83" s="2" t="s">
        <v>93</v>
      </c>
      <c r="C83" s="75">
        <v>662.5</v>
      </c>
      <c r="D83" s="3">
        <v>3237</v>
      </c>
      <c r="E83" s="4" t="s">
        <v>51</v>
      </c>
    </row>
    <row r="84" spans="1:5" s="5" customFormat="1" x14ac:dyDescent="0.25">
      <c r="A84" s="136"/>
      <c r="B84" s="28" t="s">
        <v>94</v>
      </c>
      <c r="C84" s="111">
        <f>SUM(C83)</f>
        <v>662.5</v>
      </c>
      <c r="D84" s="100"/>
      <c r="E84" s="123"/>
    </row>
    <row r="85" spans="1:5" s="5" customFormat="1" x14ac:dyDescent="0.25">
      <c r="A85" s="136" t="s">
        <v>325</v>
      </c>
      <c r="B85" s="125" t="s">
        <v>307</v>
      </c>
      <c r="C85" s="128">
        <v>62</v>
      </c>
      <c r="D85" s="3">
        <v>3299</v>
      </c>
      <c r="E85" s="124" t="s">
        <v>136</v>
      </c>
    </row>
    <row r="86" spans="1:5" s="5" customFormat="1" x14ac:dyDescent="0.25">
      <c r="A86" s="136"/>
      <c r="B86" s="127" t="s">
        <v>308</v>
      </c>
      <c r="C86" s="185">
        <f>SUM(C85)</f>
        <v>62</v>
      </c>
      <c r="D86" s="21"/>
      <c r="E86" s="23"/>
    </row>
    <row r="87" spans="1:5" s="5" customFormat="1" x14ac:dyDescent="0.25">
      <c r="A87" s="136" t="s">
        <v>325</v>
      </c>
      <c r="B87" s="34" t="s">
        <v>294</v>
      </c>
      <c r="C87" s="109">
        <v>50</v>
      </c>
      <c r="D87" s="54">
        <v>3299</v>
      </c>
      <c r="E87" s="124" t="s">
        <v>136</v>
      </c>
    </row>
    <row r="88" spans="1:5" s="5" customFormat="1" x14ac:dyDescent="0.25">
      <c r="A88" s="141"/>
      <c r="B88" s="120" t="s">
        <v>295</v>
      </c>
      <c r="C88" s="186">
        <f>SUM(C87)</f>
        <v>50</v>
      </c>
      <c r="D88" s="65"/>
      <c r="E88" s="121"/>
    </row>
    <row r="89" spans="1:5" ht="30" customHeight="1" thickBot="1" x14ac:dyDescent="0.3">
      <c r="A89" s="143"/>
      <c r="B89" s="132" t="s">
        <v>142</v>
      </c>
      <c r="C89" s="131">
        <f>C82+C80+C78+C76+C74+C72+C70+C68+C66+C64+C62+C60+C58+C56+C54+C50+C52+C48+C46+C44+C42+C40+C38+C36+C34+C32+C30+C28+C26+C24+C22+C20+C18+C16+C84+C88+C86</f>
        <v>49998.640000000014</v>
      </c>
      <c r="D89" s="291"/>
      <c r="E89" s="292"/>
    </row>
    <row r="90" spans="1:5" ht="15.75" thickTop="1" x14ac:dyDescent="0.25">
      <c r="A90" s="136" t="s">
        <v>332</v>
      </c>
      <c r="B90" s="2" t="s">
        <v>93</v>
      </c>
      <c r="C90" s="75">
        <v>662.5</v>
      </c>
      <c r="D90" s="6">
        <v>3237</v>
      </c>
      <c r="E90" s="4" t="s">
        <v>51</v>
      </c>
    </row>
    <row r="91" spans="1:5" x14ac:dyDescent="0.25">
      <c r="A91" s="142"/>
      <c r="B91" s="28" t="s">
        <v>94</v>
      </c>
      <c r="C91" s="111">
        <f>SUM(C90)</f>
        <v>662.5</v>
      </c>
      <c r="D91" s="14"/>
      <c r="E91" s="40"/>
    </row>
    <row r="92" spans="1:5" x14ac:dyDescent="0.25">
      <c r="A92" s="136" t="s">
        <v>332</v>
      </c>
      <c r="B92" s="41" t="s">
        <v>192</v>
      </c>
      <c r="C92" s="50">
        <v>223.95</v>
      </c>
      <c r="D92" s="50">
        <v>3237</v>
      </c>
      <c r="E92" s="53" t="s">
        <v>51</v>
      </c>
    </row>
    <row r="93" spans="1:5" x14ac:dyDescent="0.25">
      <c r="A93" s="141"/>
      <c r="B93" s="67" t="s">
        <v>193</v>
      </c>
      <c r="C93" s="184">
        <f>SUM(C92)</f>
        <v>223.95</v>
      </c>
      <c r="D93" s="65"/>
      <c r="E93" s="66"/>
    </row>
    <row r="94" spans="1:5" ht="15.75" thickBot="1" x14ac:dyDescent="0.3">
      <c r="A94" s="164"/>
      <c r="B94" s="163" t="s">
        <v>331</v>
      </c>
      <c r="C94" s="131">
        <f>C93+C91</f>
        <v>886.45</v>
      </c>
      <c r="D94" s="291"/>
      <c r="E94" s="292"/>
    </row>
    <row r="95" spans="1:5" ht="15.75" thickTop="1" x14ac:dyDescent="0.25">
      <c r="A95" s="136" t="s">
        <v>407</v>
      </c>
      <c r="B95" s="2" t="s">
        <v>93</v>
      </c>
      <c r="C95" s="75">
        <v>662.5</v>
      </c>
      <c r="D95" s="6">
        <v>3237</v>
      </c>
      <c r="E95" s="4" t="s">
        <v>51</v>
      </c>
    </row>
    <row r="96" spans="1:5" x14ac:dyDescent="0.25">
      <c r="A96" s="142"/>
      <c r="B96" s="28" t="s">
        <v>94</v>
      </c>
      <c r="C96" s="111">
        <f>SUM(C95)</f>
        <v>662.5</v>
      </c>
      <c r="D96" s="14"/>
      <c r="E96" s="40"/>
    </row>
    <row r="97" spans="1:5" x14ac:dyDescent="0.25">
      <c r="A97" s="136" t="s">
        <v>407</v>
      </c>
      <c r="B97" s="41" t="s">
        <v>192</v>
      </c>
      <c r="C97" s="50">
        <f>223.95+297.27</f>
        <v>521.22</v>
      </c>
      <c r="D97" s="50">
        <v>3237</v>
      </c>
      <c r="E97" s="53" t="s">
        <v>51</v>
      </c>
    </row>
    <row r="98" spans="1:5" x14ac:dyDescent="0.25">
      <c r="A98" s="136"/>
      <c r="B98" s="39" t="s">
        <v>193</v>
      </c>
      <c r="C98" s="192">
        <f>SUM(C97)</f>
        <v>521.22</v>
      </c>
      <c r="D98" s="100"/>
      <c r="E98" s="101"/>
    </row>
    <row r="99" spans="1:5" s="5" customFormat="1" x14ac:dyDescent="0.25">
      <c r="A99" s="191" t="s">
        <v>407</v>
      </c>
      <c r="B99" s="193" t="s">
        <v>442</v>
      </c>
      <c r="C99" s="194">
        <v>908.84</v>
      </c>
      <c r="D99" s="50">
        <v>3237</v>
      </c>
      <c r="E99" s="53" t="s">
        <v>51</v>
      </c>
    </row>
    <row r="100" spans="1:5" s="5" customFormat="1" x14ac:dyDescent="0.25">
      <c r="A100" s="191"/>
      <c r="B100" s="39" t="s">
        <v>443</v>
      </c>
      <c r="C100" s="192">
        <f>SUM(C99)</f>
        <v>908.84</v>
      </c>
      <c r="D100" s="100"/>
      <c r="E100" s="101"/>
    </row>
    <row r="101" spans="1:5" s="5" customFormat="1" x14ac:dyDescent="0.25">
      <c r="A101" s="191" t="s">
        <v>407</v>
      </c>
      <c r="B101" s="193" t="s">
        <v>166</v>
      </c>
      <c r="C101" s="194">
        <v>757.37</v>
      </c>
      <c r="D101" s="50">
        <v>3237</v>
      </c>
      <c r="E101" s="53" t="s">
        <v>51</v>
      </c>
    </row>
    <row r="102" spans="1:5" s="5" customFormat="1" x14ac:dyDescent="0.25">
      <c r="A102" s="191"/>
      <c r="B102" s="39" t="s">
        <v>167</v>
      </c>
      <c r="C102" s="192">
        <f>SUM(C101)</f>
        <v>757.37</v>
      </c>
      <c r="D102" s="100"/>
      <c r="E102" s="101"/>
    </row>
    <row r="103" spans="1:5" s="5" customFormat="1" x14ac:dyDescent="0.25">
      <c r="A103" s="191" t="s">
        <v>407</v>
      </c>
      <c r="B103" s="193" t="s">
        <v>152</v>
      </c>
      <c r="C103" s="194">
        <v>605.89</v>
      </c>
      <c r="D103" s="50">
        <v>3237</v>
      </c>
      <c r="E103" s="53" t="s">
        <v>51</v>
      </c>
    </row>
    <row r="104" spans="1:5" s="5" customFormat="1" x14ac:dyDescent="0.25">
      <c r="A104" s="191"/>
      <c r="B104" s="39" t="s">
        <v>153</v>
      </c>
      <c r="C104" s="192">
        <f>SUM(C103)</f>
        <v>605.89</v>
      </c>
      <c r="D104" s="100"/>
      <c r="E104" s="101"/>
    </row>
    <row r="105" spans="1:5" s="5" customFormat="1" x14ac:dyDescent="0.25">
      <c r="A105" s="189" t="s">
        <v>407</v>
      </c>
      <c r="B105" s="46" t="s">
        <v>444</v>
      </c>
      <c r="C105" s="79">
        <v>6</v>
      </c>
      <c r="D105" s="6">
        <v>3224</v>
      </c>
      <c r="E105" s="57" t="s">
        <v>11</v>
      </c>
    </row>
    <row r="106" spans="1:5" s="5" customFormat="1" x14ac:dyDescent="0.25">
      <c r="A106" s="189"/>
      <c r="B106" s="187" t="s">
        <v>445</v>
      </c>
      <c r="C106" s="111">
        <f>SUM(C105)</f>
        <v>6</v>
      </c>
      <c r="D106" s="100"/>
      <c r="E106" s="101"/>
    </row>
    <row r="107" spans="1:5" s="5" customFormat="1" x14ac:dyDescent="0.25">
      <c r="A107" s="189" t="s">
        <v>407</v>
      </c>
      <c r="B107" s="41" t="s">
        <v>135</v>
      </c>
      <c r="C107" s="109">
        <v>704.82</v>
      </c>
      <c r="D107" s="50">
        <v>3296</v>
      </c>
      <c r="E107" s="51" t="s">
        <v>22</v>
      </c>
    </row>
    <row r="108" spans="1:5" s="5" customFormat="1" x14ac:dyDescent="0.25">
      <c r="A108" s="189"/>
      <c r="B108" s="39" t="s">
        <v>114</v>
      </c>
      <c r="C108" s="111">
        <f>SUM(C107)</f>
        <v>704.82</v>
      </c>
      <c r="D108" s="14"/>
      <c r="E108" s="52"/>
    </row>
    <row r="109" spans="1:5" s="5" customFormat="1" x14ac:dyDescent="0.25">
      <c r="A109" s="195" t="s">
        <v>407</v>
      </c>
      <c r="B109" s="199" t="s">
        <v>448</v>
      </c>
      <c r="C109" s="200">
        <v>700</v>
      </c>
      <c r="D109" s="202">
        <v>3811</v>
      </c>
      <c r="E109" s="201" t="s">
        <v>447</v>
      </c>
    </row>
    <row r="110" spans="1:5" s="5" customFormat="1" x14ac:dyDescent="0.25">
      <c r="A110" s="195"/>
      <c r="B110" s="196" t="s">
        <v>449</v>
      </c>
      <c r="C110" s="112">
        <f>SUM(C109)</f>
        <v>700</v>
      </c>
      <c r="D110" s="197"/>
      <c r="E110" s="198"/>
    </row>
    <row r="111" spans="1:5" s="5" customFormat="1" x14ac:dyDescent="0.25">
      <c r="A111" s="195" t="s">
        <v>407</v>
      </c>
      <c r="B111" s="199" t="s">
        <v>450</v>
      </c>
      <c r="C111" s="200">
        <v>700</v>
      </c>
      <c r="D111" s="202">
        <v>3811</v>
      </c>
      <c r="E111" s="201" t="s">
        <v>447</v>
      </c>
    </row>
    <row r="112" spans="1:5" s="5" customFormat="1" x14ac:dyDescent="0.25">
      <c r="A112" s="195"/>
      <c r="B112" s="196" t="s">
        <v>451</v>
      </c>
      <c r="C112" s="112">
        <f>SUM(C111)</f>
        <v>700</v>
      </c>
      <c r="D112" s="197"/>
      <c r="E112" s="198"/>
    </row>
    <row r="113" spans="1:5" s="5" customFormat="1" x14ac:dyDescent="0.25">
      <c r="A113" s="195" t="s">
        <v>407</v>
      </c>
      <c r="B113" s="199" t="s">
        <v>452</v>
      </c>
      <c r="C113" s="200">
        <v>700</v>
      </c>
      <c r="D113" s="202">
        <v>3811</v>
      </c>
      <c r="E113" s="201" t="s">
        <v>447</v>
      </c>
    </row>
    <row r="114" spans="1:5" s="5" customFormat="1" x14ac:dyDescent="0.25">
      <c r="A114" s="195"/>
      <c r="B114" s="196" t="s">
        <v>454</v>
      </c>
      <c r="C114" s="112">
        <f>SUM(C113)</f>
        <v>700</v>
      </c>
      <c r="D114" s="197"/>
      <c r="E114" s="198"/>
    </row>
    <row r="115" spans="1:5" s="5" customFormat="1" x14ac:dyDescent="0.25">
      <c r="A115" s="195" t="s">
        <v>407</v>
      </c>
      <c r="B115" s="199" t="s">
        <v>453</v>
      </c>
      <c r="C115" s="200">
        <v>700</v>
      </c>
      <c r="D115" s="202">
        <v>3811</v>
      </c>
      <c r="E115" s="201" t="s">
        <v>447</v>
      </c>
    </row>
    <row r="116" spans="1:5" s="5" customFormat="1" x14ac:dyDescent="0.25">
      <c r="A116" s="190"/>
      <c r="B116" s="196" t="s">
        <v>455</v>
      </c>
      <c r="C116" s="112">
        <f>SUM(C115)</f>
        <v>700</v>
      </c>
      <c r="D116" s="197"/>
      <c r="E116" s="198"/>
    </row>
    <row r="117" spans="1:5" ht="15.75" thickBot="1" x14ac:dyDescent="0.3">
      <c r="A117" s="164"/>
      <c r="B117" s="183" t="s">
        <v>406</v>
      </c>
      <c r="C117" s="131">
        <f>C98+C96+C100+C102+C104+C106+C108+C110+C112+C114+C116</f>
        <v>6966.6399999999994</v>
      </c>
      <c r="D117" s="291"/>
      <c r="E117" s="292"/>
    </row>
    <row r="118" spans="1:5" ht="15.75" thickTop="1" x14ac:dyDescent="0.25">
      <c r="A118" s="136" t="s">
        <v>460</v>
      </c>
      <c r="B118" s="2" t="s">
        <v>93</v>
      </c>
      <c r="C118" s="75">
        <v>662.5</v>
      </c>
      <c r="D118" s="6">
        <v>3237</v>
      </c>
      <c r="E118" s="4" t="s">
        <v>51</v>
      </c>
    </row>
    <row r="119" spans="1:5" x14ac:dyDescent="0.25">
      <c r="A119" s="142"/>
      <c r="B119" s="28" t="s">
        <v>94</v>
      </c>
      <c r="C119" s="111">
        <f>SUM(C118)</f>
        <v>662.5</v>
      </c>
      <c r="D119" s="14"/>
      <c r="E119" s="40"/>
    </row>
    <row r="120" spans="1:5" x14ac:dyDescent="0.25">
      <c r="A120" s="136" t="s">
        <v>460</v>
      </c>
      <c r="B120" s="41" t="s">
        <v>192</v>
      </c>
      <c r="C120" s="50">
        <v>223.95</v>
      </c>
      <c r="D120" s="50">
        <v>3237</v>
      </c>
      <c r="E120" s="53" t="s">
        <v>51</v>
      </c>
    </row>
    <row r="121" spans="1:5" x14ac:dyDescent="0.25">
      <c r="A121" s="136"/>
      <c r="B121" s="39" t="s">
        <v>193</v>
      </c>
      <c r="C121" s="192">
        <f>SUM(C120)</f>
        <v>223.95</v>
      </c>
      <c r="D121" s="100"/>
      <c r="E121" s="101"/>
    </row>
    <row r="122" spans="1:5" x14ac:dyDescent="0.25">
      <c r="A122" s="191" t="s">
        <v>460</v>
      </c>
      <c r="B122" s="193" t="s">
        <v>470</v>
      </c>
      <c r="C122" s="109">
        <v>128</v>
      </c>
      <c r="D122" s="50">
        <v>3294</v>
      </c>
      <c r="E122" s="53" t="s">
        <v>311</v>
      </c>
    </row>
    <row r="123" spans="1:5" x14ac:dyDescent="0.25">
      <c r="A123" s="191"/>
      <c r="B123" s="39" t="s">
        <v>471</v>
      </c>
      <c r="C123" s="111">
        <f>SUM(C122)</f>
        <v>128</v>
      </c>
      <c r="D123" s="100"/>
      <c r="E123" s="101"/>
    </row>
    <row r="124" spans="1:5" x14ac:dyDescent="0.25">
      <c r="A124" s="191" t="s">
        <v>460</v>
      </c>
      <c r="B124" s="193" t="s">
        <v>475</v>
      </c>
      <c r="C124" s="194">
        <v>976.15</v>
      </c>
      <c r="D124" s="50">
        <v>3237</v>
      </c>
      <c r="E124" s="53" t="s">
        <v>51</v>
      </c>
    </row>
    <row r="125" spans="1:5" x14ac:dyDescent="0.25">
      <c r="A125" s="191"/>
      <c r="B125" s="39" t="s">
        <v>476</v>
      </c>
      <c r="C125" s="192">
        <f>SUM(C124)</f>
        <v>976.15</v>
      </c>
      <c r="D125" s="100"/>
      <c r="E125" s="101"/>
    </row>
    <row r="126" spans="1:5" x14ac:dyDescent="0.25">
      <c r="A126" s="191" t="s">
        <v>460</v>
      </c>
      <c r="B126" s="193" t="s">
        <v>485</v>
      </c>
      <c r="C126" s="109">
        <v>250</v>
      </c>
      <c r="D126" s="50">
        <v>3213</v>
      </c>
      <c r="E126" s="53" t="s">
        <v>24</v>
      </c>
    </row>
    <row r="127" spans="1:5" x14ac:dyDescent="0.25">
      <c r="A127" s="191"/>
      <c r="B127" s="39" t="s">
        <v>486</v>
      </c>
      <c r="C127" s="203">
        <f>SUM(C126)</f>
        <v>250</v>
      </c>
      <c r="D127" s="100"/>
      <c r="E127" s="101"/>
    </row>
    <row r="128" spans="1:5" x14ac:dyDescent="0.25">
      <c r="A128" s="189" t="s">
        <v>460</v>
      </c>
      <c r="B128" s="46" t="s">
        <v>495</v>
      </c>
      <c r="C128" s="79">
        <v>700</v>
      </c>
      <c r="D128" s="202">
        <v>3811</v>
      </c>
      <c r="E128" s="201" t="s">
        <v>447</v>
      </c>
    </row>
    <row r="129" spans="1:5" x14ac:dyDescent="0.25">
      <c r="A129" s="189"/>
      <c r="B129" s="187" t="s">
        <v>496</v>
      </c>
      <c r="C129" s="111">
        <f>SUM(C128)</f>
        <v>700</v>
      </c>
      <c r="D129" s="100"/>
      <c r="E129" s="101"/>
    </row>
    <row r="130" spans="1:5" x14ac:dyDescent="0.25">
      <c r="A130" s="189" t="s">
        <v>460</v>
      </c>
      <c r="B130" s="41" t="s">
        <v>503</v>
      </c>
      <c r="C130" s="109">
        <v>33</v>
      </c>
      <c r="D130" s="50">
        <v>3211</v>
      </c>
      <c r="E130" s="55" t="s">
        <v>37</v>
      </c>
    </row>
    <row r="131" spans="1:5" x14ac:dyDescent="0.25">
      <c r="A131" s="189"/>
      <c r="B131" s="39" t="s">
        <v>504</v>
      </c>
      <c r="C131" s="111">
        <f>SUM(C130)</f>
        <v>33</v>
      </c>
      <c r="D131" s="14"/>
      <c r="E131" s="52"/>
    </row>
    <row r="132" spans="1:5" x14ac:dyDescent="0.25">
      <c r="A132" s="195" t="s">
        <v>460</v>
      </c>
      <c r="B132" s="199" t="s">
        <v>505</v>
      </c>
      <c r="C132" s="200">
        <v>35.85</v>
      </c>
      <c r="D132" s="50">
        <v>3211</v>
      </c>
      <c r="E132" s="55" t="s">
        <v>37</v>
      </c>
    </row>
    <row r="133" spans="1:5" x14ac:dyDescent="0.25">
      <c r="A133" s="195"/>
      <c r="B133" s="196" t="s">
        <v>506</v>
      </c>
      <c r="C133" s="112">
        <f>SUM(C132)</f>
        <v>35.85</v>
      </c>
      <c r="D133" s="197"/>
      <c r="E133" s="198"/>
    </row>
    <row r="134" spans="1:5" x14ac:dyDescent="0.25">
      <c r="A134" s="195" t="s">
        <v>460</v>
      </c>
      <c r="B134" s="199" t="s">
        <v>510</v>
      </c>
      <c r="C134" s="200">
        <v>34.85</v>
      </c>
      <c r="D134" s="50">
        <v>3211</v>
      </c>
      <c r="E134" s="55" t="s">
        <v>37</v>
      </c>
    </row>
    <row r="135" spans="1:5" x14ac:dyDescent="0.25">
      <c r="A135" s="195"/>
      <c r="B135" s="196" t="s">
        <v>511</v>
      </c>
      <c r="C135" s="112">
        <f>SUM(C134)</f>
        <v>34.85</v>
      </c>
      <c r="D135" s="197"/>
      <c r="E135" s="198"/>
    </row>
    <row r="136" spans="1:5" x14ac:dyDescent="0.25">
      <c r="A136" s="195" t="s">
        <v>460</v>
      </c>
      <c r="B136" s="199" t="s">
        <v>512</v>
      </c>
      <c r="C136" s="200">
        <v>33</v>
      </c>
      <c r="D136" s="50">
        <v>3211</v>
      </c>
      <c r="E136" s="55" t="s">
        <v>37</v>
      </c>
    </row>
    <row r="137" spans="1:5" x14ac:dyDescent="0.25">
      <c r="A137" s="195"/>
      <c r="B137" s="196" t="s">
        <v>513</v>
      </c>
      <c r="C137" s="112">
        <f>SUM(C136)</f>
        <v>33</v>
      </c>
      <c r="D137" s="197"/>
      <c r="E137" s="198"/>
    </row>
    <row r="138" spans="1:5" s="5" customFormat="1" x14ac:dyDescent="0.25">
      <c r="A138" s="195" t="s">
        <v>460</v>
      </c>
      <c r="B138" s="199" t="s">
        <v>200</v>
      </c>
      <c r="C138" s="200">
        <v>1521.59</v>
      </c>
      <c r="D138" s="50">
        <v>3237</v>
      </c>
      <c r="E138" s="53" t="s">
        <v>51</v>
      </c>
    </row>
    <row r="139" spans="1:5" s="5" customFormat="1" x14ac:dyDescent="0.25">
      <c r="A139" s="195"/>
      <c r="B139" s="196" t="s">
        <v>201</v>
      </c>
      <c r="C139" s="112">
        <f>SUM(C138)</f>
        <v>1521.59</v>
      </c>
      <c r="D139" s="197"/>
      <c r="E139" s="198"/>
    </row>
    <row r="140" spans="1:5" s="5" customFormat="1" x14ac:dyDescent="0.25">
      <c r="A140" s="195" t="s">
        <v>460</v>
      </c>
      <c r="B140" s="199" t="s">
        <v>514</v>
      </c>
      <c r="C140" s="200">
        <v>6319.09</v>
      </c>
      <c r="D140" s="50">
        <v>3237</v>
      </c>
      <c r="E140" s="53" t="s">
        <v>51</v>
      </c>
    </row>
    <row r="141" spans="1:5" s="5" customFormat="1" x14ac:dyDescent="0.25">
      <c r="A141" s="195"/>
      <c r="B141" s="196" t="s">
        <v>515</v>
      </c>
      <c r="C141" s="112">
        <f>SUM(C140)</f>
        <v>6319.09</v>
      </c>
      <c r="D141" s="197"/>
      <c r="E141" s="198"/>
    </row>
    <row r="142" spans="1:5" s="5" customFormat="1" x14ac:dyDescent="0.25">
      <c r="A142" s="195" t="s">
        <v>460</v>
      </c>
      <c r="B142" s="199" t="s">
        <v>188</v>
      </c>
      <c r="C142" s="200">
        <v>1521.59</v>
      </c>
      <c r="D142" s="50">
        <v>3237</v>
      </c>
      <c r="E142" s="53" t="s">
        <v>51</v>
      </c>
    </row>
    <row r="143" spans="1:5" s="5" customFormat="1" x14ac:dyDescent="0.25">
      <c r="A143" s="195"/>
      <c r="B143" s="196" t="s">
        <v>189</v>
      </c>
      <c r="C143" s="112">
        <f>SUM(C142)</f>
        <v>1521.59</v>
      </c>
      <c r="D143" s="197"/>
      <c r="E143" s="198"/>
    </row>
    <row r="144" spans="1:5" x14ac:dyDescent="0.25">
      <c r="A144" s="195" t="s">
        <v>460</v>
      </c>
      <c r="B144" s="199" t="s">
        <v>516</v>
      </c>
      <c r="C144" s="200">
        <v>1521.59</v>
      </c>
      <c r="D144" s="50">
        <v>3237</v>
      </c>
      <c r="E144" s="53" t="s">
        <v>51</v>
      </c>
    </row>
    <row r="145" spans="1:5" x14ac:dyDescent="0.25">
      <c r="A145" s="190"/>
      <c r="B145" s="196" t="s">
        <v>517</v>
      </c>
      <c r="C145" s="112">
        <f>SUM(C144)</f>
        <v>1521.59</v>
      </c>
      <c r="D145" s="197"/>
      <c r="E145" s="198"/>
    </row>
    <row r="146" spans="1:5" ht="15.75" thickBot="1" x14ac:dyDescent="0.3">
      <c r="A146" s="164"/>
      <c r="B146" s="188" t="s">
        <v>459</v>
      </c>
      <c r="C146" s="131">
        <f>C121+C119+C123+C125+C127+C129+C131+C133+C135+C137+C145+C139+C141+C143</f>
        <v>13961.16</v>
      </c>
      <c r="D146" s="291"/>
      <c r="E146" s="292"/>
    </row>
    <row r="147" spans="1:5" ht="15.75" thickTop="1" x14ac:dyDescent="0.25">
      <c r="A147" s="136" t="s">
        <v>519</v>
      </c>
      <c r="B147" s="2" t="s">
        <v>93</v>
      </c>
      <c r="C147" s="75">
        <v>662.5</v>
      </c>
      <c r="D147" s="6">
        <v>3237</v>
      </c>
      <c r="E147" s="4" t="s">
        <v>51</v>
      </c>
    </row>
    <row r="148" spans="1:5" x14ac:dyDescent="0.25">
      <c r="A148" s="142"/>
      <c r="B148" s="28" t="s">
        <v>94</v>
      </c>
      <c r="C148" s="111">
        <f>SUM(C147)</f>
        <v>662.5</v>
      </c>
      <c r="D148" s="14"/>
      <c r="E148" s="40"/>
    </row>
    <row r="149" spans="1:5" x14ac:dyDescent="0.25">
      <c r="A149" s="136" t="s">
        <v>519</v>
      </c>
      <c r="B149" s="41" t="s">
        <v>192</v>
      </c>
      <c r="C149" s="50">
        <v>223.95</v>
      </c>
      <c r="D149" s="50">
        <v>3237</v>
      </c>
      <c r="E149" s="53" t="s">
        <v>51</v>
      </c>
    </row>
    <row r="150" spans="1:5" x14ac:dyDescent="0.25">
      <c r="A150" s="136"/>
      <c r="B150" s="39" t="s">
        <v>193</v>
      </c>
      <c r="C150" s="192">
        <f>SUM(C149)</f>
        <v>223.95</v>
      </c>
      <c r="D150" s="100"/>
      <c r="E150" s="101"/>
    </row>
    <row r="151" spans="1:5" x14ac:dyDescent="0.25">
      <c r="A151" s="191" t="s">
        <v>519</v>
      </c>
      <c r="B151" s="193" t="s">
        <v>520</v>
      </c>
      <c r="C151" s="109">
        <v>1141.19</v>
      </c>
      <c r="D151" s="50">
        <v>3237</v>
      </c>
      <c r="E151" s="53" t="s">
        <v>51</v>
      </c>
    </row>
    <row r="152" spans="1:5" x14ac:dyDescent="0.25">
      <c r="A152" s="191"/>
      <c r="B152" s="39" t="s">
        <v>521</v>
      </c>
      <c r="C152" s="111">
        <f>SUM(C151)</f>
        <v>1141.19</v>
      </c>
      <c r="D152" s="100"/>
      <c r="E152" s="101"/>
    </row>
    <row r="153" spans="1:5" x14ac:dyDescent="0.25">
      <c r="A153" s="191" t="s">
        <v>519</v>
      </c>
      <c r="B153" s="193" t="s">
        <v>522</v>
      </c>
      <c r="C153" s="109">
        <v>1824.54</v>
      </c>
      <c r="D153" s="50">
        <v>3237</v>
      </c>
      <c r="E153" s="53" t="s">
        <v>51</v>
      </c>
    </row>
    <row r="154" spans="1:5" x14ac:dyDescent="0.25">
      <c r="A154" s="191"/>
      <c r="B154" s="39" t="s">
        <v>523</v>
      </c>
      <c r="C154" s="111">
        <f>SUM(C153)</f>
        <v>1824.54</v>
      </c>
      <c r="D154" s="100"/>
      <c r="E154" s="101"/>
    </row>
    <row r="155" spans="1:5" x14ac:dyDescent="0.25">
      <c r="A155" s="191" t="s">
        <v>519</v>
      </c>
      <c r="B155" s="193" t="s">
        <v>524</v>
      </c>
      <c r="C155" s="109">
        <v>2188.7600000000002</v>
      </c>
      <c r="D155" s="50">
        <v>3237</v>
      </c>
      <c r="E155" s="53" t="s">
        <v>51</v>
      </c>
    </row>
    <row r="156" spans="1:5" x14ac:dyDescent="0.25">
      <c r="A156" s="191"/>
      <c r="B156" s="39" t="s">
        <v>525</v>
      </c>
      <c r="C156" s="203">
        <f>SUM(C155)</f>
        <v>2188.7600000000002</v>
      </c>
      <c r="D156" s="100"/>
      <c r="E156" s="101"/>
    </row>
    <row r="157" spans="1:5" x14ac:dyDescent="0.25">
      <c r="A157" s="189" t="s">
        <v>519</v>
      </c>
      <c r="B157" s="46" t="s">
        <v>526</v>
      </c>
      <c r="C157" s="79">
        <v>2188.7600000000002</v>
      </c>
      <c r="D157" s="50">
        <v>3237</v>
      </c>
      <c r="E157" s="53" t="s">
        <v>51</v>
      </c>
    </row>
    <row r="158" spans="1:5" x14ac:dyDescent="0.25">
      <c r="A158" s="189"/>
      <c r="B158" s="187" t="s">
        <v>527</v>
      </c>
      <c r="C158" s="111">
        <f>SUM(C157)</f>
        <v>2188.7600000000002</v>
      </c>
      <c r="D158" s="100"/>
      <c r="E158" s="101"/>
    </row>
    <row r="159" spans="1:5" x14ac:dyDescent="0.25">
      <c r="A159" s="189" t="s">
        <v>519</v>
      </c>
      <c r="B159" s="41" t="s">
        <v>528</v>
      </c>
      <c r="C159" s="109">
        <v>455.97</v>
      </c>
      <c r="D159" s="50">
        <v>3237</v>
      </c>
      <c r="E159" s="53" t="s">
        <v>51</v>
      </c>
    </row>
    <row r="160" spans="1:5" x14ac:dyDescent="0.25">
      <c r="A160" s="189"/>
      <c r="B160" s="39" t="s">
        <v>529</v>
      </c>
      <c r="C160" s="111">
        <f>SUM(C159)</f>
        <v>455.97</v>
      </c>
      <c r="D160" s="14"/>
      <c r="E160" s="52"/>
    </row>
    <row r="161" spans="1:5" x14ac:dyDescent="0.25">
      <c r="A161" s="195" t="s">
        <v>519</v>
      </c>
      <c r="B161" s="199" t="s">
        <v>530</v>
      </c>
      <c r="C161" s="200">
        <v>455.97</v>
      </c>
      <c r="D161" s="50">
        <v>3237</v>
      </c>
      <c r="E161" s="53" t="s">
        <v>51</v>
      </c>
    </row>
    <row r="162" spans="1:5" x14ac:dyDescent="0.25">
      <c r="A162" s="195"/>
      <c r="B162" s="196" t="s">
        <v>531</v>
      </c>
      <c r="C162" s="112">
        <f>SUM(C161)</f>
        <v>455.97</v>
      </c>
      <c r="D162" s="197"/>
      <c r="E162" s="198"/>
    </row>
    <row r="163" spans="1:5" x14ac:dyDescent="0.25">
      <c r="A163" s="195" t="s">
        <v>519</v>
      </c>
      <c r="B163" s="199" t="s">
        <v>532</v>
      </c>
      <c r="C163" s="200">
        <v>455.97</v>
      </c>
      <c r="D163" s="50">
        <v>3237</v>
      </c>
      <c r="E163" s="53" t="s">
        <v>51</v>
      </c>
    </row>
    <row r="164" spans="1:5" x14ac:dyDescent="0.25">
      <c r="A164" s="195"/>
      <c r="B164" s="196" t="s">
        <v>533</v>
      </c>
      <c r="C164" s="112">
        <f>SUM(C163)</f>
        <v>455.97</v>
      </c>
      <c r="D164" s="197"/>
      <c r="E164" s="198"/>
    </row>
    <row r="165" spans="1:5" x14ac:dyDescent="0.25">
      <c r="A165" s="195" t="s">
        <v>519</v>
      </c>
      <c r="B165" s="199" t="s">
        <v>534</v>
      </c>
      <c r="C165" s="200">
        <v>5183.87</v>
      </c>
      <c r="D165" s="50">
        <v>3237</v>
      </c>
      <c r="E165" s="53" t="s">
        <v>51</v>
      </c>
    </row>
    <row r="166" spans="1:5" x14ac:dyDescent="0.25">
      <c r="A166" s="195"/>
      <c r="B166" s="196" t="s">
        <v>535</v>
      </c>
      <c r="C166" s="112">
        <f>SUM(C165)</f>
        <v>5183.87</v>
      </c>
      <c r="D166" s="197"/>
      <c r="E166" s="198"/>
    </row>
    <row r="167" spans="1:5" x14ac:dyDescent="0.25">
      <c r="A167" s="195" t="s">
        <v>519</v>
      </c>
      <c r="B167" s="199" t="s">
        <v>294</v>
      </c>
      <c r="C167" s="200">
        <v>574.5</v>
      </c>
      <c r="D167" s="50">
        <v>3299</v>
      </c>
      <c r="E167" s="53" t="s">
        <v>136</v>
      </c>
    </row>
    <row r="168" spans="1:5" x14ac:dyDescent="0.25">
      <c r="A168" s="195"/>
      <c r="B168" s="196" t="s">
        <v>295</v>
      </c>
      <c r="C168" s="112">
        <f>SUM(C167)</f>
        <v>574.5</v>
      </c>
      <c r="D168" s="197"/>
      <c r="E168" s="198"/>
    </row>
    <row r="169" spans="1:5" x14ac:dyDescent="0.25">
      <c r="A169" s="195" t="s">
        <v>519</v>
      </c>
      <c r="B169" s="199" t="s">
        <v>562</v>
      </c>
      <c r="C169" s="200">
        <v>500</v>
      </c>
      <c r="D169" s="50">
        <v>3239</v>
      </c>
      <c r="E169" s="53" t="s">
        <v>19</v>
      </c>
    </row>
    <row r="170" spans="1:5" x14ac:dyDescent="0.25">
      <c r="A170" s="195"/>
      <c r="B170" s="196" t="s">
        <v>563</v>
      </c>
      <c r="C170" s="112">
        <f>SUM(C169)</f>
        <v>500</v>
      </c>
      <c r="D170" s="197"/>
      <c r="E170" s="198"/>
    </row>
    <row r="171" spans="1:5" ht="15.75" thickBot="1" x14ac:dyDescent="0.3">
      <c r="A171" s="164"/>
      <c r="B171" s="213" t="s">
        <v>518</v>
      </c>
      <c r="C171" s="131">
        <f>C150+C148+C152+C154+C156+C158+C160+C162+C164+C166+C168+C170</f>
        <v>15855.98</v>
      </c>
      <c r="D171" s="291"/>
      <c r="E171" s="292"/>
    </row>
    <row r="172" spans="1:5" ht="15.75" thickTop="1" x14ac:dyDescent="0.25">
      <c r="A172" s="136" t="s">
        <v>580</v>
      </c>
      <c r="B172" s="2" t="s">
        <v>93</v>
      </c>
      <c r="C172" s="75">
        <v>662.5</v>
      </c>
      <c r="D172" s="6">
        <v>3237</v>
      </c>
      <c r="E172" s="4" t="s">
        <v>51</v>
      </c>
    </row>
    <row r="173" spans="1:5" x14ac:dyDescent="0.25">
      <c r="A173" s="142"/>
      <c r="B173" s="28" t="s">
        <v>94</v>
      </c>
      <c r="C173" s="111">
        <f>SUM(C172)</f>
        <v>662.5</v>
      </c>
      <c r="D173" s="14"/>
      <c r="E173" s="40"/>
    </row>
    <row r="174" spans="1:5" x14ac:dyDescent="0.25">
      <c r="A174" s="136" t="s">
        <v>580</v>
      </c>
      <c r="B174" s="41" t="s">
        <v>192</v>
      </c>
      <c r="C174" s="50">
        <f>223.95+464.4+297.27</f>
        <v>985.61999999999989</v>
      </c>
      <c r="D174" s="50">
        <v>3237</v>
      </c>
      <c r="E174" s="53" t="s">
        <v>51</v>
      </c>
    </row>
    <row r="175" spans="1:5" x14ac:dyDescent="0.25">
      <c r="A175" s="136"/>
      <c r="B175" s="39" t="s">
        <v>193</v>
      </c>
      <c r="C175" s="192">
        <f>SUM(C174)</f>
        <v>985.61999999999989</v>
      </c>
      <c r="D175" s="100"/>
      <c r="E175" s="101"/>
    </row>
    <row r="176" spans="1:5" x14ac:dyDescent="0.25">
      <c r="A176" s="191" t="s">
        <v>580</v>
      </c>
      <c r="B176" s="193" t="s">
        <v>200</v>
      </c>
      <c r="C176" s="109">
        <v>1060.53</v>
      </c>
      <c r="D176" s="50">
        <v>3237</v>
      </c>
      <c r="E176" s="53" t="s">
        <v>51</v>
      </c>
    </row>
    <row r="177" spans="1:5" x14ac:dyDescent="0.25">
      <c r="A177" s="191"/>
      <c r="B177" s="39" t="s">
        <v>201</v>
      </c>
      <c r="C177" s="111">
        <f>SUM(C176)</f>
        <v>1060.53</v>
      </c>
      <c r="D177" s="100"/>
      <c r="E177" s="101"/>
    </row>
    <row r="178" spans="1:5" x14ac:dyDescent="0.25">
      <c r="A178" s="191" t="s">
        <v>580</v>
      </c>
      <c r="B178" s="193" t="s">
        <v>202</v>
      </c>
      <c r="C178" s="109">
        <v>1060.53</v>
      </c>
      <c r="D178" s="50">
        <v>3237</v>
      </c>
      <c r="E178" s="53" t="s">
        <v>51</v>
      </c>
    </row>
    <row r="179" spans="1:5" x14ac:dyDescent="0.25">
      <c r="A179" s="191"/>
      <c r="B179" s="39" t="s">
        <v>203</v>
      </c>
      <c r="C179" s="111">
        <f>SUM(C178)</f>
        <v>1060.53</v>
      </c>
      <c r="D179" s="100"/>
      <c r="E179" s="101"/>
    </row>
    <row r="180" spans="1:5" x14ac:dyDescent="0.25">
      <c r="A180" s="191" t="s">
        <v>580</v>
      </c>
      <c r="B180" s="193" t="s">
        <v>524</v>
      </c>
      <c r="C180" s="109">
        <v>76.23</v>
      </c>
      <c r="D180" s="50">
        <v>3237</v>
      </c>
      <c r="E180" s="53" t="s">
        <v>51</v>
      </c>
    </row>
    <row r="181" spans="1:5" x14ac:dyDescent="0.25">
      <c r="A181" s="191"/>
      <c r="B181" s="39" t="s">
        <v>525</v>
      </c>
      <c r="C181" s="203">
        <f>SUM(C180)</f>
        <v>76.23</v>
      </c>
      <c r="D181" s="100"/>
      <c r="E181" s="101"/>
    </row>
    <row r="182" spans="1:5" x14ac:dyDescent="0.25">
      <c r="A182" s="189" t="s">
        <v>580</v>
      </c>
      <c r="B182" s="46" t="s">
        <v>526</v>
      </c>
      <c r="C182" s="79">
        <v>76.23</v>
      </c>
      <c r="D182" s="50">
        <v>3237</v>
      </c>
      <c r="E182" s="53" t="s">
        <v>51</v>
      </c>
    </row>
    <row r="183" spans="1:5" x14ac:dyDescent="0.25">
      <c r="A183" s="189"/>
      <c r="B183" s="187" t="s">
        <v>527</v>
      </c>
      <c r="C183" s="111">
        <f>SUM(C182)</f>
        <v>76.23</v>
      </c>
      <c r="D183" s="100"/>
      <c r="E183" s="101"/>
    </row>
    <row r="184" spans="1:5" x14ac:dyDescent="0.25">
      <c r="A184" s="189" t="s">
        <v>580</v>
      </c>
      <c r="B184" s="41" t="s">
        <v>516</v>
      </c>
      <c r="C184" s="109">
        <v>1060.53</v>
      </c>
      <c r="D184" s="50">
        <v>3237</v>
      </c>
      <c r="E184" s="53" t="s">
        <v>51</v>
      </c>
    </row>
    <row r="185" spans="1:5" x14ac:dyDescent="0.25">
      <c r="A185" s="189"/>
      <c r="B185" s="39" t="s">
        <v>517</v>
      </c>
      <c r="C185" s="111">
        <f>SUM(C184)</f>
        <v>1060.53</v>
      </c>
      <c r="D185" s="14"/>
      <c r="E185" s="52"/>
    </row>
    <row r="186" spans="1:5" x14ac:dyDescent="0.25">
      <c r="A186" s="195" t="s">
        <v>580</v>
      </c>
      <c r="B186" s="199" t="s">
        <v>581</v>
      </c>
      <c r="C186" s="200">
        <v>1691.23</v>
      </c>
      <c r="D186" s="50">
        <v>3237</v>
      </c>
      <c r="E186" s="53" t="s">
        <v>51</v>
      </c>
    </row>
    <row r="187" spans="1:5" x14ac:dyDescent="0.25">
      <c r="A187" s="195"/>
      <c r="B187" s="196" t="s">
        <v>582</v>
      </c>
      <c r="C187" s="112">
        <f>SUM(C186)</f>
        <v>1691.23</v>
      </c>
      <c r="D187" s="197"/>
      <c r="E187" s="198"/>
    </row>
    <row r="188" spans="1:5" x14ac:dyDescent="0.25">
      <c r="A188" s="195" t="s">
        <v>580</v>
      </c>
      <c r="B188" s="199" t="s">
        <v>583</v>
      </c>
      <c r="C188" s="200">
        <v>3250.8</v>
      </c>
      <c r="D188" s="50">
        <v>3237</v>
      </c>
      <c r="E188" s="53" t="s">
        <v>51</v>
      </c>
    </row>
    <row r="189" spans="1:5" x14ac:dyDescent="0.25">
      <c r="A189" s="195"/>
      <c r="B189" s="196" t="s">
        <v>584</v>
      </c>
      <c r="C189" s="112">
        <f>SUM(C188)</f>
        <v>3250.8</v>
      </c>
      <c r="D189" s="197"/>
      <c r="E189" s="198"/>
    </row>
    <row r="190" spans="1:5" x14ac:dyDescent="0.25">
      <c r="A190" s="195" t="s">
        <v>580</v>
      </c>
      <c r="B190" s="199" t="s">
        <v>585</v>
      </c>
      <c r="C190" s="200">
        <v>154.80000000000001</v>
      </c>
      <c r="D190" s="50">
        <v>3237</v>
      </c>
      <c r="E190" s="53" t="s">
        <v>51</v>
      </c>
    </row>
    <row r="191" spans="1:5" x14ac:dyDescent="0.25">
      <c r="A191" s="195"/>
      <c r="B191" s="28" t="s">
        <v>586</v>
      </c>
      <c r="C191" s="111">
        <f>SUM(C190)</f>
        <v>154.80000000000001</v>
      </c>
      <c r="D191" s="100"/>
      <c r="E191" s="101"/>
    </row>
    <row r="192" spans="1:5" s="5" customFormat="1" x14ac:dyDescent="0.25">
      <c r="A192" s="195" t="s">
        <v>580</v>
      </c>
      <c r="B192" s="34" t="s">
        <v>143</v>
      </c>
      <c r="C192" s="219">
        <v>1393.2</v>
      </c>
      <c r="D192" s="50">
        <v>3237</v>
      </c>
      <c r="E192" s="53" t="s">
        <v>51</v>
      </c>
    </row>
    <row r="193" spans="1:5" s="5" customFormat="1" x14ac:dyDescent="0.25">
      <c r="A193" s="195"/>
      <c r="B193" s="28" t="s">
        <v>144</v>
      </c>
      <c r="C193" s="111">
        <f>SUM(C192)</f>
        <v>1393.2</v>
      </c>
      <c r="D193" s="100"/>
      <c r="E193" s="101"/>
    </row>
    <row r="194" spans="1:5" s="5" customFormat="1" x14ac:dyDescent="0.25">
      <c r="A194" s="195" t="s">
        <v>580</v>
      </c>
      <c r="B194" s="34" t="s">
        <v>180</v>
      </c>
      <c r="C194" s="219">
        <v>232.2</v>
      </c>
      <c r="D194" s="50">
        <v>3237</v>
      </c>
      <c r="E194" s="53" t="s">
        <v>51</v>
      </c>
    </row>
    <row r="195" spans="1:5" s="5" customFormat="1" x14ac:dyDescent="0.25">
      <c r="A195" s="195"/>
      <c r="B195" s="28" t="s">
        <v>181</v>
      </c>
      <c r="C195" s="111">
        <f>SUM(C194)</f>
        <v>232.2</v>
      </c>
      <c r="D195" s="100"/>
      <c r="E195" s="101"/>
    </row>
    <row r="196" spans="1:5" s="5" customFormat="1" x14ac:dyDescent="0.25">
      <c r="A196" s="195" t="s">
        <v>580</v>
      </c>
      <c r="B196" s="34" t="s">
        <v>587</v>
      </c>
      <c r="C196" s="219">
        <v>928.8</v>
      </c>
      <c r="D196" s="50">
        <v>3237</v>
      </c>
      <c r="E196" s="53" t="s">
        <v>51</v>
      </c>
    </row>
    <row r="197" spans="1:5" s="5" customFormat="1" x14ac:dyDescent="0.25">
      <c r="A197" s="195"/>
      <c r="B197" s="28" t="s">
        <v>588</v>
      </c>
      <c r="C197" s="111">
        <f>SUM(C196)</f>
        <v>928.8</v>
      </c>
      <c r="D197" s="100"/>
      <c r="E197" s="101"/>
    </row>
    <row r="198" spans="1:5" s="5" customFormat="1" x14ac:dyDescent="0.25">
      <c r="A198" s="195" t="s">
        <v>580</v>
      </c>
      <c r="B198" s="34" t="s">
        <v>589</v>
      </c>
      <c r="C198" s="219">
        <v>928.8</v>
      </c>
      <c r="D198" s="50">
        <v>3237</v>
      </c>
      <c r="E198" s="53" t="s">
        <v>51</v>
      </c>
    </row>
    <row r="199" spans="1:5" s="5" customFormat="1" x14ac:dyDescent="0.25">
      <c r="A199" s="195"/>
      <c r="B199" s="28" t="s">
        <v>590</v>
      </c>
      <c r="C199" s="111">
        <f>SUM(C198)</f>
        <v>928.8</v>
      </c>
      <c r="D199" s="100"/>
      <c r="E199" s="101"/>
    </row>
    <row r="200" spans="1:5" s="5" customFormat="1" x14ac:dyDescent="0.25">
      <c r="A200" s="195" t="s">
        <v>580</v>
      </c>
      <c r="B200" s="34" t="s">
        <v>176</v>
      </c>
      <c r="C200" s="219">
        <v>1857.6</v>
      </c>
      <c r="D200" s="50">
        <v>3237</v>
      </c>
      <c r="E200" s="53" t="s">
        <v>51</v>
      </c>
    </row>
    <row r="201" spans="1:5" s="5" customFormat="1" x14ac:dyDescent="0.25">
      <c r="A201" s="195"/>
      <c r="B201" s="28" t="s">
        <v>177</v>
      </c>
      <c r="C201" s="111">
        <f>SUM(C200)</f>
        <v>1857.6</v>
      </c>
      <c r="D201" s="100"/>
      <c r="E201" s="101"/>
    </row>
    <row r="202" spans="1:5" s="5" customFormat="1" x14ac:dyDescent="0.25">
      <c r="A202" s="195" t="s">
        <v>580</v>
      </c>
      <c r="B202" s="34" t="s">
        <v>172</v>
      </c>
      <c r="C202" s="219">
        <v>464.4</v>
      </c>
      <c r="D202" s="50">
        <v>3237</v>
      </c>
      <c r="E202" s="53" t="s">
        <v>51</v>
      </c>
    </row>
    <row r="203" spans="1:5" s="5" customFormat="1" x14ac:dyDescent="0.25">
      <c r="A203" s="195"/>
      <c r="B203" s="28" t="s">
        <v>173</v>
      </c>
      <c r="C203" s="111">
        <f>SUM(C202)</f>
        <v>464.4</v>
      </c>
      <c r="D203" s="100"/>
      <c r="E203" s="101"/>
    </row>
    <row r="204" spans="1:5" s="5" customFormat="1" x14ac:dyDescent="0.25">
      <c r="A204" s="195" t="s">
        <v>580</v>
      </c>
      <c r="B204" s="34" t="s">
        <v>591</v>
      </c>
      <c r="C204" s="219">
        <v>464.4</v>
      </c>
      <c r="D204" s="50">
        <v>3237</v>
      </c>
      <c r="E204" s="53" t="s">
        <v>51</v>
      </c>
    </row>
    <row r="205" spans="1:5" s="5" customFormat="1" x14ac:dyDescent="0.25">
      <c r="A205" s="195"/>
      <c r="B205" s="28" t="s">
        <v>592</v>
      </c>
      <c r="C205" s="111">
        <f>SUM(C204)</f>
        <v>464.4</v>
      </c>
      <c r="D205" s="100"/>
      <c r="E205" s="101"/>
    </row>
    <row r="206" spans="1:5" s="5" customFormat="1" x14ac:dyDescent="0.25">
      <c r="A206" s="195" t="s">
        <v>580</v>
      </c>
      <c r="B206" s="34" t="s">
        <v>168</v>
      </c>
      <c r="C206" s="219">
        <v>1935</v>
      </c>
      <c r="D206" s="50">
        <v>3237</v>
      </c>
      <c r="E206" s="53" t="s">
        <v>51</v>
      </c>
    </row>
    <row r="207" spans="1:5" s="5" customFormat="1" x14ac:dyDescent="0.25">
      <c r="A207" s="195"/>
      <c r="B207" s="212" t="s">
        <v>169</v>
      </c>
      <c r="C207" s="112">
        <f>SUM(C206)</f>
        <v>1935</v>
      </c>
      <c r="D207" s="100"/>
      <c r="E207" s="101"/>
    </row>
    <row r="208" spans="1:5" s="5" customFormat="1" x14ac:dyDescent="0.25">
      <c r="A208" s="195" t="s">
        <v>580</v>
      </c>
      <c r="B208" s="199" t="s">
        <v>166</v>
      </c>
      <c r="C208" s="200">
        <f>1393.2+757.37</f>
        <v>2150.5700000000002</v>
      </c>
      <c r="D208" s="50">
        <v>3237</v>
      </c>
      <c r="E208" s="53" t="s">
        <v>51</v>
      </c>
    </row>
    <row r="209" spans="1:5" s="5" customFormat="1" x14ac:dyDescent="0.25">
      <c r="A209" s="195"/>
      <c r="B209" s="196" t="s">
        <v>167</v>
      </c>
      <c r="C209" s="112">
        <f>SUM(C208)</f>
        <v>2150.5700000000002</v>
      </c>
      <c r="D209" s="197"/>
      <c r="E209" s="198"/>
    </row>
    <row r="210" spans="1:5" x14ac:dyDescent="0.25">
      <c r="A210" s="195" t="s">
        <v>580</v>
      </c>
      <c r="B210" s="199" t="s">
        <v>593</v>
      </c>
      <c r="C210" s="200">
        <v>1625.4</v>
      </c>
      <c r="D210" s="50">
        <v>3237</v>
      </c>
      <c r="E210" s="53" t="s">
        <v>51</v>
      </c>
    </row>
    <row r="211" spans="1:5" x14ac:dyDescent="0.25">
      <c r="A211" s="195"/>
      <c r="B211" s="196" t="s">
        <v>594</v>
      </c>
      <c r="C211" s="112">
        <f>SUM(C210)</f>
        <v>1625.4</v>
      </c>
      <c r="D211" s="220"/>
      <c r="E211" s="221"/>
    </row>
    <row r="212" spans="1:5" x14ac:dyDescent="0.25">
      <c r="A212" s="195" t="s">
        <v>580</v>
      </c>
      <c r="B212" s="199" t="s">
        <v>595</v>
      </c>
      <c r="C212" s="200">
        <v>921.6</v>
      </c>
      <c r="D212" s="50">
        <v>3237</v>
      </c>
      <c r="E212" s="53" t="s">
        <v>51</v>
      </c>
    </row>
    <row r="213" spans="1:5" x14ac:dyDescent="0.25">
      <c r="A213" s="189"/>
      <c r="B213" s="28" t="s">
        <v>596</v>
      </c>
      <c r="C213" s="111">
        <f>SUM(C212)</f>
        <v>921.6</v>
      </c>
      <c r="D213" s="220"/>
      <c r="E213" s="221"/>
    </row>
    <row r="214" spans="1:5" s="5" customFormat="1" x14ac:dyDescent="0.25">
      <c r="A214" s="189" t="s">
        <v>580</v>
      </c>
      <c r="B214" s="46" t="s">
        <v>597</v>
      </c>
      <c r="C214" s="224">
        <v>154.80000000000001</v>
      </c>
      <c r="D214" s="50">
        <v>3237</v>
      </c>
      <c r="E214" s="53" t="s">
        <v>51</v>
      </c>
    </row>
    <row r="215" spans="1:5" s="5" customFormat="1" x14ac:dyDescent="0.25">
      <c r="A215" s="189"/>
      <c r="B215" s="28" t="s">
        <v>598</v>
      </c>
      <c r="C215" s="111">
        <f>SUM(C214)</f>
        <v>154.80000000000001</v>
      </c>
      <c r="D215" s="220"/>
      <c r="E215" s="221"/>
    </row>
    <row r="216" spans="1:5" s="5" customFormat="1" x14ac:dyDescent="0.25">
      <c r="A216" s="189" t="s">
        <v>580</v>
      </c>
      <c r="B216" s="34" t="s">
        <v>148</v>
      </c>
      <c r="C216" s="219">
        <v>1857.6</v>
      </c>
      <c r="D216" s="50">
        <v>3237</v>
      </c>
      <c r="E216" s="53" t="s">
        <v>51</v>
      </c>
    </row>
    <row r="217" spans="1:5" s="5" customFormat="1" x14ac:dyDescent="0.25">
      <c r="A217" s="189"/>
      <c r="B217" s="28" t="s">
        <v>149</v>
      </c>
      <c r="C217" s="111">
        <f>SUM(C216)</f>
        <v>1857.6</v>
      </c>
      <c r="D217" s="220"/>
      <c r="E217" s="221"/>
    </row>
    <row r="218" spans="1:5" s="5" customFormat="1" x14ac:dyDescent="0.25">
      <c r="A218" s="189" t="s">
        <v>580</v>
      </c>
      <c r="B218" s="34" t="s">
        <v>599</v>
      </c>
      <c r="C218" s="219">
        <v>309.60000000000002</v>
      </c>
      <c r="D218" s="50">
        <v>3237</v>
      </c>
      <c r="E218" s="53" t="s">
        <v>51</v>
      </c>
    </row>
    <row r="219" spans="1:5" s="5" customFormat="1" x14ac:dyDescent="0.25">
      <c r="A219" s="189"/>
      <c r="B219" s="28" t="s">
        <v>600</v>
      </c>
      <c r="C219" s="111">
        <f>SUM(C218)</f>
        <v>309.60000000000002</v>
      </c>
      <c r="D219" s="220"/>
      <c r="E219" s="221"/>
    </row>
    <row r="220" spans="1:5" s="5" customFormat="1" x14ac:dyDescent="0.25">
      <c r="A220" s="189" t="s">
        <v>580</v>
      </c>
      <c r="B220" s="34" t="s">
        <v>601</v>
      </c>
      <c r="C220" s="219">
        <v>1210.3</v>
      </c>
      <c r="D220" s="50">
        <v>3237</v>
      </c>
      <c r="E220" s="53" t="s">
        <v>51</v>
      </c>
    </row>
    <row r="221" spans="1:5" s="5" customFormat="1" x14ac:dyDescent="0.25">
      <c r="A221" s="189"/>
      <c r="B221" s="28" t="s">
        <v>602</v>
      </c>
      <c r="C221" s="111">
        <f>SUM(C220)</f>
        <v>1210.3</v>
      </c>
      <c r="D221" s="220"/>
      <c r="E221" s="221"/>
    </row>
    <row r="222" spans="1:5" s="5" customFormat="1" x14ac:dyDescent="0.25">
      <c r="A222" s="189" t="s">
        <v>580</v>
      </c>
      <c r="B222" s="34" t="s">
        <v>603</v>
      </c>
      <c r="C222" s="219">
        <v>6656.64</v>
      </c>
      <c r="D222" s="50">
        <v>3237</v>
      </c>
      <c r="E222" s="53" t="s">
        <v>51</v>
      </c>
    </row>
    <row r="223" spans="1:5" s="5" customFormat="1" x14ac:dyDescent="0.25">
      <c r="A223" s="189"/>
      <c r="B223" s="28" t="s">
        <v>604</v>
      </c>
      <c r="C223" s="111">
        <f>SUM(C222)</f>
        <v>6656.64</v>
      </c>
      <c r="D223" s="220"/>
      <c r="E223" s="221"/>
    </row>
    <row r="224" spans="1:5" s="5" customFormat="1" x14ac:dyDescent="0.25">
      <c r="A224" s="189" t="s">
        <v>580</v>
      </c>
      <c r="B224" s="34" t="s">
        <v>605</v>
      </c>
      <c r="C224" s="219">
        <v>1210.3</v>
      </c>
      <c r="D224" s="50">
        <v>3237</v>
      </c>
      <c r="E224" s="53" t="s">
        <v>51</v>
      </c>
    </row>
    <row r="225" spans="1:5" s="5" customFormat="1" x14ac:dyDescent="0.25">
      <c r="A225" s="195"/>
      <c r="B225" s="212" t="s">
        <v>606</v>
      </c>
      <c r="C225" s="112">
        <f>SUM(C224)</f>
        <v>1210.3</v>
      </c>
      <c r="D225" s="225"/>
      <c r="E225" s="226"/>
    </row>
    <row r="226" spans="1:5" s="5" customFormat="1" x14ac:dyDescent="0.25">
      <c r="A226" s="195" t="s">
        <v>580</v>
      </c>
      <c r="B226" s="227" t="s">
        <v>607</v>
      </c>
      <c r="C226" s="200">
        <v>6656.64</v>
      </c>
      <c r="D226" s="50">
        <v>3237</v>
      </c>
      <c r="E226" s="53" t="s">
        <v>51</v>
      </c>
    </row>
    <row r="227" spans="1:5" s="5" customFormat="1" x14ac:dyDescent="0.25">
      <c r="A227" s="195"/>
      <c r="B227" s="212" t="s">
        <v>608</v>
      </c>
      <c r="C227" s="112">
        <f>SUM(C226)</f>
        <v>6656.64</v>
      </c>
      <c r="D227" s="225"/>
      <c r="E227" s="221"/>
    </row>
    <row r="228" spans="1:5" s="5" customFormat="1" x14ac:dyDescent="0.25">
      <c r="A228" s="195" t="s">
        <v>580</v>
      </c>
      <c r="B228" s="227" t="s">
        <v>442</v>
      </c>
      <c r="C228" s="200">
        <v>908.84</v>
      </c>
      <c r="D228" s="50">
        <v>3237</v>
      </c>
      <c r="E228" s="53" t="s">
        <v>51</v>
      </c>
    </row>
    <row r="229" spans="1:5" s="5" customFormat="1" x14ac:dyDescent="0.25">
      <c r="A229" s="195"/>
      <c r="B229" s="212" t="s">
        <v>443</v>
      </c>
      <c r="C229" s="112">
        <f>SUM(C228)</f>
        <v>908.84</v>
      </c>
      <c r="D229" s="225"/>
      <c r="E229" s="226"/>
    </row>
    <row r="230" spans="1:5" s="5" customFormat="1" x14ac:dyDescent="0.25">
      <c r="A230" s="195" t="s">
        <v>580</v>
      </c>
      <c r="B230" s="227" t="s">
        <v>152</v>
      </c>
      <c r="C230" s="200">
        <v>302.95999999999998</v>
      </c>
      <c r="D230" s="50">
        <v>3237</v>
      </c>
      <c r="E230" s="53" t="s">
        <v>51</v>
      </c>
    </row>
    <row r="231" spans="1:5" s="5" customFormat="1" x14ac:dyDescent="0.25">
      <c r="A231" s="195"/>
      <c r="B231" s="212" t="s">
        <v>153</v>
      </c>
      <c r="C231" s="112">
        <f>SUM(C230)</f>
        <v>302.95999999999998</v>
      </c>
      <c r="D231" s="225"/>
      <c r="E231" s="226"/>
    </row>
    <row r="232" spans="1:5" s="5" customFormat="1" x14ac:dyDescent="0.25">
      <c r="A232" s="195" t="s">
        <v>580</v>
      </c>
      <c r="B232" s="227" t="s">
        <v>609</v>
      </c>
      <c r="C232" s="200">
        <v>1210.3</v>
      </c>
      <c r="D232" s="50">
        <v>3237</v>
      </c>
      <c r="E232" s="53" t="s">
        <v>51</v>
      </c>
    </row>
    <row r="233" spans="1:5" s="5" customFormat="1" x14ac:dyDescent="0.25">
      <c r="A233" s="189"/>
      <c r="B233" s="28" t="s">
        <v>610</v>
      </c>
      <c r="C233" s="111">
        <f>SUM(C232)</f>
        <v>1210.3</v>
      </c>
      <c r="D233" s="220"/>
      <c r="E233" s="221"/>
    </row>
    <row r="234" spans="1:5" ht="15.75" thickBot="1" x14ac:dyDescent="0.3">
      <c r="A234" s="164"/>
      <c r="B234" s="215" t="s">
        <v>579</v>
      </c>
      <c r="C234" s="131">
        <f>C173+C175+C177+C179+C181+C183+C185+C187+C189+C191+C193+C195+C197+C199+C201+C203+C205+C207+C209+C211+C213+C215+C217+C219+C221+C223+C225+C227+C229+C231+C233</f>
        <v>43458.95</v>
      </c>
      <c r="D234" s="222"/>
      <c r="E234" s="223"/>
    </row>
    <row r="235" spans="1:5" ht="15.75" thickTop="1" x14ac:dyDescent="0.25">
      <c r="A235" s="136" t="s">
        <v>655</v>
      </c>
      <c r="B235" s="41" t="s">
        <v>192</v>
      </c>
      <c r="C235" s="50">
        <v>223.95</v>
      </c>
      <c r="D235" s="50">
        <v>3237</v>
      </c>
      <c r="E235" s="53" t="s">
        <v>51</v>
      </c>
    </row>
    <row r="236" spans="1:5" x14ac:dyDescent="0.25">
      <c r="A236" s="136"/>
      <c r="B236" s="39" t="s">
        <v>193</v>
      </c>
      <c r="C236" s="192">
        <f>SUM(C235)</f>
        <v>223.95</v>
      </c>
      <c r="D236" s="100"/>
      <c r="E236" s="101"/>
    </row>
    <row r="237" spans="1:5" ht="15.75" thickBot="1" x14ac:dyDescent="0.3">
      <c r="A237" s="164"/>
      <c r="B237" s="228" t="s">
        <v>667</v>
      </c>
      <c r="C237" s="131">
        <f>C236</f>
        <v>223.95</v>
      </c>
      <c r="D237" s="222"/>
      <c r="E237" s="223"/>
    </row>
    <row r="238" spans="1:5" ht="15.75" thickTop="1" x14ac:dyDescent="0.25">
      <c r="A238" s="136" t="s">
        <v>669</v>
      </c>
      <c r="B238" s="41" t="s">
        <v>192</v>
      </c>
      <c r="C238" s="50">
        <v>223.95</v>
      </c>
      <c r="D238" s="50">
        <v>3237</v>
      </c>
      <c r="E238" s="53" t="s">
        <v>51</v>
      </c>
    </row>
    <row r="239" spans="1:5" x14ac:dyDescent="0.25">
      <c r="A239" s="136"/>
      <c r="B239" s="39" t="s">
        <v>193</v>
      </c>
      <c r="C239" s="192">
        <f>SUM(C238)</f>
        <v>223.95</v>
      </c>
      <c r="D239" s="100"/>
      <c r="E239" s="101"/>
    </row>
    <row r="240" spans="1:5" x14ac:dyDescent="0.25">
      <c r="A240" s="191" t="s">
        <v>669</v>
      </c>
      <c r="B240" s="193" t="s">
        <v>200</v>
      </c>
      <c r="C240" s="109">
        <v>724.33</v>
      </c>
      <c r="D240" s="50">
        <v>3237</v>
      </c>
      <c r="E240" s="53" t="s">
        <v>51</v>
      </c>
    </row>
    <row r="241" spans="1:5" x14ac:dyDescent="0.25">
      <c r="A241" s="191"/>
      <c r="B241" s="39" t="s">
        <v>201</v>
      </c>
      <c r="C241" s="111">
        <f>SUM(C240)</f>
        <v>724.33</v>
      </c>
      <c r="D241" s="100"/>
      <c r="E241" s="101"/>
    </row>
    <row r="242" spans="1:5" x14ac:dyDescent="0.25">
      <c r="A242" s="191" t="s">
        <v>669</v>
      </c>
      <c r="B242" s="193" t="s">
        <v>202</v>
      </c>
      <c r="C242" s="109">
        <v>724.33</v>
      </c>
      <c r="D242" s="50">
        <v>3237</v>
      </c>
      <c r="E242" s="53" t="s">
        <v>51</v>
      </c>
    </row>
    <row r="243" spans="1:5" x14ac:dyDescent="0.25">
      <c r="A243" s="191"/>
      <c r="B243" s="39" t="s">
        <v>203</v>
      </c>
      <c r="C243" s="111">
        <f>SUM(C242)</f>
        <v>724.33</v>
      </c>
      <c r="D243" s="100"/>
      <c r="E243" s="101"/>
    </row>
    <row r="244" spans="1:5" x14ac:dyDescent="0.25">
      <c r="A244" s="191" t="s">
        <v>669</v>
      </c>
      <c r="B244" s="193" t="s">
        <v>516</v>
      </c>
      <c r="C244" s="109">
        <v>724.33</v>
      </c>
      <c r="D244" s="50">
        <v>3237</v>
      </c>
      <c r="E244" s="53" t="s">
        <v>51</v>
      </c>
    </row>
    <row r="245" spans="1:5" x14ac:dyDescent="0.25">
      <c r="A245" s="191"/>
      <c r="B245" s="39" t="s">
        <v>517</v>
      </c>
      <c r="C245" s="111">
        <f>SUM(C244)</f>
        <v>724.33</v>
      </c>
      <c r="D245" s="100"/>
      <c r="E245" s="101"/>
    </row>
    <row r="246" spans="1:5" x14ac:dyDescent="0.25">
      <c r="A246" s="191" t="s">
        <v>669</v>
      </c>
      <c r="B246" s="193" t="s">
        <v>670</v>
      </c>
      <c r="C246" s="109">
        <v>2649.3</v>
      </c>
      <c r="D246" s="50">
        <v>3237</v>
      </c>
      <c r="E246" s="53" t="s">
        <v>51</v>
      </c>
    </row>
    <row r="247" spans="1:5" x14ac:dyDescent="0.25">
      <c r="A247" s="191"/>
      <c r="B247" s="39" t="s">
        <v>671</v>
      </c>
      <c r="C247" s="111">
        <f>SUM(C246)</f>
        <v>2649.3</v>
      </c>
      <c r="D247" s="100"/>
      <c r="E247" s="101"/>
    </row>
    <row r="248" spans="1:5" x14ac:dyDescent="0.25">
      <c r="A248" s="191" t="s">
        <v>669</v>
      </c>
      <c r="B248" s="193" t="s">
        <v>672</v>
      </c>
      <c r="C248" s="109">
        <v>3835.88</v>
      </c>
      <c r="D248" s="50">
        <v>3237</v>
      </c>
      <c r="E248" s="53" t="s">
        <v>51</v>
      </c>
    </row>
    <row r="249" spans="1:5" x14ac:dyDescent="0.25">
      <c r="A249" s="191"/>
      <c r="B249" s="39" t="s">
        <v>673</v>
      </c>
      <c r="C249" s="111">
        <f>SUM(C248)</f>
        <v>3835.88</v>
      </c>
      <c r="D249" s="100"/>
      <c r="E249" s="101"/>
    </row>
    <row r="250" spans="1:5" s="5" customFormat="1" x14ac:dyDescent="0.25">
      <c r="A250" s="189" t="s">
        <v>669</v>
      </c>
      <c r="B250" s="2" t="s">
        <v>93</v>
      </c>
      <c r="C250" s="75">
        <v>1325</v>
      </c>
      <c r="D250" s="3">
        <v>3237</v>
      </c>
      <c r="E250" s="4" t="s">
        <v>51</v>
      </c>
    </row>
    <row r="251" spans="1:5" s="5" customFormat="1" x14ac:dyDescent="0.25">
      <c r="A251" s="190"/>
      <c r="B251" s="28" t="s">
        <v>94</v>
      </c>
      <c r="C251" s="111">
        <f>SUM(C250)</f>
        <v>1325</v>
      </c>
      <c r="D251" s="100"/>
      <c r="E251" s="123"/>
    </row>
    <row r="252" spans="1:5" ht="15.75" thickBot="1" x14ac:dyDescent="0.3">
      <c r="A252" s="164"/>
      <c r="B252" s="246" t="s">
        <v>668</v>
      </c>
      <c r="C252" s="131">
        <f>C239+C241+C243+C245+C247+C249+C251</f>
        <v>10207.119999999999</v>
      </c>
      <c r="D252" s="222"/>
      <c r="E252" s="223"/>
    </row>
    <row r="253" spans="1:5" ht="15.75" thickTop="1" x14ac:dyDescent="0.25">
      <c r="A253" s="136" t="s">
        <v>724</v>
      </c>
      <c r="B253" s="41" t="s">
        <v>192</v>
      </c>
      <c r="C253" s="50">
        <v>223.95</v>
      </c>
      <c r="D253" s="50">
        <v>3237</v>
      </c>
      <c r="E253" s="53" t="s">
        <v>51</v>
      </c>
    </row>
    <row r="254" spans="1:5" x14ac:dyDescent="0.25">
      <c r="A254" s="136"/>
      <c r="B254" s="39" t="s">
        <v>193</v>
      </c>
      <c r="C254" s="192">
        <f>SUM(C253)</f>
        <v>223.95</v>
      </c>
      <c r="D254" s="100"/>
      <c r="E254" s="101"/>
    </row>
    <row r="255" spans="1:5" x14ac:dyDescent="0.25">
      <c r="A255" s="191" t="s">
        <v>724</v>
      </c>
      <c r="B255" s="193" t="s">
        <v>783</v>
      </c>
      <c r="C255" s="109">
        <v>1120.45</v>
      </c>
      <c r="D255" s="50">
        <v>3237</v>
      </c>
      <c r="E255" s="53" t="s">
        <v>51</v>
      </c>
    </row>
    <row r="256" spans="1:5" x14ac:dyDescent="0.25">
      <c r="A256" s="191"/>
      <c r="B256" s="39" t="s">
        <v>784</v>
      </c>
      <c r="C256" s="111">
        <f>SUM(C255)</f>
        <v>1120.45</v>
      </c>
      <c r="D256" s="100"/>
      <c r="E256" s="101"/>
    </row>
    <row r="257" spans="1:5" x14ac:dyDescent="0.25">
      <c r="A257" s="191" t="s">
        <v>724</v>
      </c>
      <c r="B257" s="193" t="s">
        <v>516</v>
      </c>
      <c r="C257" s="109">
        <v>136.72999999999999</v>
      </c>
      <c r="D257" s="50">
        <v>3237</v>
      </c>
      <c r="E257" s="53" t="s">
        <v>51</v>
      </c>
    </row>
    <row r="258" spans="1:5" x14ac:dyDescent="0.25">
      <c r="A258" s="191"/>
      <c r="B258" s="39" t="s">
        <v>517</v>
      </c>
      <c r="C258" s="111">
        <f>SUM(C257)</f>
        <v>136.72999999999999</v>
      </c>
      <c r="D258" s="100"/>
      <c r="E258" s="101"/>
    </row>
    <row r="259" spans="1:5" x14ac:dyDescent="0.25">
      <c r="A259" s="191" t="s">
        <v>724</v>
      </c>
      <c r="B259" s="193" t="s">
        <v>785</v>
      </c>
      <c r="C259" s="109">
        <v>136.72999999999999</v>
      </c>
      <c r="D259" s="50">
        <v>3237</v>
      </c>
      <c r="E259" s="53" t="s">
        <v>51</v>
      </c>
    </row>
    <row r="260" spans="1:5" x14ac:dyDescent="0.25">
      <c r="A260" s="191"/>
      <c r="B260" s="39" t="s">
        <v>787</v>
      </c>
      <c r="C260" s="111">
        <f>SUM(C259)</f>
        <v>136.72999999999999</v>
      </c>
      <c r="D260" s="100"/>
      <c r="E260" s="101"/>
    </row>
    <row r="261" spans="1:5" x14ac:dyDescent="0.25">
      <c r="A261" s="191" t="s">
        <v>724</v>
      </c>
      <c r="B261" s="193" t="s">
        <v>786</v>
      </c>
      <c r="C261" s="109">
        <v>136.72999999999999</v>
      </c>
      <c r="D261" s="50">
        <v>3237</v>
      </c>
      <c r="E261" s="53" t="s">
        <v>51</v>
      </c>
    </row>
    <row r="262" spans="1:5" x14ac:dyDescent="0.25">
      <c r="A262" s="191"/>
      <c r="B262" s="39" t="s">
        <v>788</v>
      </c>
      <c r="C262" s="111">
        <f>SUM(C261)</f>
        <v>136.72999999999999</v>
      </c>
      <c r="D262" s="100"/>
      <c r="E262" s="101"/>
    </row>
    <row r="263" spans="1:5" x14ac:dyDescent="0.25">
      <c r="A263" s="189" t="s">
        <v>724</v>
      </c>
      <c r="B263" s="2" t="s">
        <v>93</v>
      </c>
      <c r="C263" s="75">
        <v>662.5</v>
      </c>
      <c r="D263" s="3">
        <v>3237</v>
      </c>
      <c r="E263" s="4" t="s">
        <v>51</v>
      </c>
    </row>
    <row r="264" spans="1:5" x14ac:dyDescent="0.25">
      <c r="A264" s="189"/>
      <c r="B264" s="28" t="s">
        <v>94</v>
      </c>
      <c r="C264" s="111">
        <f>SUM(C263)</f>
        <v>662.5</v>
      </c>
      <c r="D264" s="100"/>
      <c r="E264" s="123"/>
    </row>
    <row r="265" spans="1:5" s="5" customFormat="1" x14ac:dyDescent="0.25">
      <c r="A265" s="191" t="s">
        <v>724</v>
      </c>
      <c r="B265" s="2" t="s">
        <v>834</v>
      </c>
      <c r="C265" s="75">
        <v>6</v>
      </c>
      <c r="D265" s="3">
        <v>3221</v>
      </c>
      <c r="E265" s="4" t="s">
        <v>9</v>
      </c>
    </row>
    <row r="266" spans="1:5" s="5" customFormat="1" x14ac:dyDescent="0.25">
      <c r="A266" s="191" t="s">
        <v>724</v>
      </c>
      <c r="B266" s="2" t="s">
        <v>834</v>
      </c>
      <c r="C266" s="75">
        <v>6</v>
      </c>
      <c r="D266" s="3">
        <v>3299</v>
      </c>
      <c r="E266" s="64" t="s">
        <v>136</v>
      </c>
    </row>
    <row r="267" spans="1:5" s="5" customFormat="1" x14ac:dyDescent="0.25">
      <c r="A267" s="190"/>
      <c r="B267" s="28" t="s">
        <v>835</v>
      </c>
      <c r="C267" s="111">
        <f>C265+C266</f>
        <v>12</v>
      </c>
      <c r="D267" s="100"/>
      <c r="E267" s="123"/>
    </row>
    <row r="268" spans="1:5" ht="15.75" thickBot="1" x14ac:dyDescent="0.3">
      <c r="A268" s="164"/>
      <c r="B268" s="251" t="s">
        <v>723</v>
      </c>
      <c r="C268" s="131">
        <f>C254+C256+C258+C260+C262+C264+C267</f>
        <v>2429.09</v>
      </c>
      <c r="D268" s="222"/>
      <c r="E268" s="223"/>
    </row>
    <row r="269" spans="1:5" ht="15.75" thickTop="1" x14ac:dyDescent="0.25">
      <c r="A269" s="136" t="s">
        <v>844</v>
      </c>
      <c r="B269" s="41" t="s">
        <v>192</v>
      </c>
      <c r="C269" s="50">
        <v>223.95</v>
      </c>
      <c r="D269" s="50">
        <v>3237</v>
      </c>
      <c r="E269" s="53" t="s">
        <v>51</v>
      </c>
    </row>
    <row r="270" spans="1:5" x14ac:dyDescent="0.25">
      <c r="A270" s="136"/>
      <c r="B270" s="39" t="s">
        <v>193</v>
      </c>
      <c r="C270" s="192">
        <f>C269</f>
        <v>223.95</v>
      </c>
      <c r="D270" s="100"/>
      <c r="E270" s="101"/>
    </row>
    <row r="271" spans="1:5" x14ac:dyDescent="0.25">
      <c r="A271" s="191" t="s">
        <v>844</v>
      </c>
      <c r="B271" s="193" t="s">
        <v>783</v>
      </c>
      <c r="C271" s="109">
        <f>1463.33+847.05</f>
        <v>2310.38</v>
      </c>
      <c r="D271" s="50">
        <v>3237</v>
      </c>
      <c r="E271" s="53" t="s">
        <v>51</v>
      </c>
    </row>
    <row r="272" spans="1:5" x14ac:dyDescent="0.25">
      <c r="A272" s="191"/>
      <c r="B272" s="39" t="s">
        <v>784</v>
      </c>
      <c r="C272" s="111">
        <f>SUM(C271)</f>
        <v>2310.38</v>
      </c>
      <c r="D272" s="100"/>
      <c r="E272" s="101"/>
    </row>
    <row r="273" spans="1:7" x14ac:dyDescent="0.25">
      <c r="A273" s="191" t="s">
        <v>844</v>
      </c>
      <c r="B273" s="193" t="s">
        <v>522</v>
      </c>
      <c r="C273" s="109">
        <v>2532.8000000000002</v>
      </c>
      <c r="D273" s="50">
        <v>3237</v>
      </c>
      <c r="E273" s="53" t="s">
        <v>51</v>
      </c>
    </row>
    <row r="274" spans="1:7" x14ac:dyDescent="0.25">
      <c r="A274" s="191"/>
      <c r="B274" s="39" t="s">
        <v>523</v>
      </c>
      <c r="C274" s="111">
        <f>C273</f>
        <v>2532.8000000000002</v>
      </c>
      <c r="D274" s="100"/>
      <c r="E274" s="101"/>
    </row>
    <row r="275" spans="1:7" x14ac:dyDescent="0.25">
      <c r="A275" s="191" t="s">
        <v>844</v>
      </c>
      <c r="B275" s="193" t="s">
        <v>845</v>
      </c>
      <c r="C275" s="109">
        <v>1141.19</v>
      </c>
      <c r="D275" s="50">
        <v>3237</v>
      </c>
      <c r="E275" s="53" t="s">
        <v>51</v>
      </c>
    </row>
    <row r="276" spans="1:7" x14ac:dyDescent="0.25">
      <c r="A276" s="191"/>
      <c r="B276" s="39" t="s">
        <v>846</v>
      </c>
      <c r="C276" s="111">
        <f>C275</f>
        <v>1141.19</v>
      </c>
      <c r="D276" s="100"/>
      <c r="E276" s="101"/>
    </row>
    <row r="277" spans="1:7" x14ac:dyDescent="0.25">
      <c r="A277" s="191" t="s">
        <v>844</v>
      </c>
      <c r="B277" s="193" t="s">
        <v>194</v>
      </c>
      <c r="C277" s="109">
        <v>808.86</v>
      </c>
      <c r="D277" s="3">
        <v>3237</v>
      </c>
      <c r="E277" s="104" t="s">
        <v>51</v>
      </c>
    </row>
    <row r="278" spans="1:7" x14ac:dyDescent="0.25">
      <c r="A278" s="191"/>
      <c r="B278" s="39" t="s">
        <v>195</v>
      </c>
      <c r="C278" s="111">
        <f>C277</f>
        <v>808.86</v>
      </c>
      <c r="D278" s="100"/>
      <c r="E278" s="101"/>
    </row>
    <row r="279" spans="1:7" x14ac:dyDescent="0.25">
      <c r="A279" s="189" t="s">
        <v>844</v>
      </c>
      <c r="B279" s="2" t="s">
        <v>860</v>
      </c>
      <c r="C279" s="75">
        <v>2582.5</v>
      </c>
      <c r="D279" s="3">
        <v>3239</v>
      </c>
      <c r="E279" s="4" t="s">
        <v>19</v>
      </c>
    </row>
    <row r="280" spans="1:7" x14ac:dyDescent="0.25">
      <c r="A280" s="189"/>
      <c r="B280" s="28" t="s">
        <v>861</v>
      </c>
      <c r="C280" s="111">
        <f>C279</f>
        <v>2582.5</v>
      </c>
      <c r="D280" s="100"/>
      <c r="E280" s="123"/>
    </row>
    <row r="281" spans="1:7" x14ac:dyDescent="0.25">
      <c r="A281" s="191" t="s">
        <v>844</v>
      </c>
      <c r="B281" s="2" t="s">
        <v>895</v>
      </c>
      <c r="C281" s="75">
        <v>10</v>
      </c>
      <c r="D281" s="89">
        <v>3299</v>
      </c>
      <c r="E281" s="64" t="s">
        <v>136</v>
      </c>
    </row>
    <row r="282" spans="1:7" x14ac:dyDescent="0.25">
      <c r="A282" s="190"/>
      <c r="B282" s="28" t="s">
        <v>896</v>
      </c>
      <c r="C282" s="111">
        <f>C281</f>
        <v>10</v>
      </c>
      <c r="D282" s="100"/>
      <c r="E282" s="123"/>
    </row>
    <row r="283" spans="1:7" ht="15.75" thickBot="1" x14ac:dyDescent="0.3">
      <c r="A283" s="164"/>
      <c r="B283" s="253" t="s">
        <v>843</v>
      </c>
      <c r="C283" s="131">
        <f>C270+C272+C274+C276+C278+C280+C282</f>
        <v>9609.68</v>
      </c>
      <c r="D283" s="222"/>
      <c r="E283" s="223"/>
    </row>
    <row r="284" spans="1:7" ht="15.75" thickTop="1" x14ac:dyDescent="0.25">
      <c r="A284" s="136" t="s">
        <v>901</v>
      </c>
      <c r="B284" s="41" t="s">
        <v>192</v>
      </c>
      <c r="C284" s="50">
        <v>223.95</v>
      </c>
      <c r="D284" s="50">
        <v>3237</v>
      </c>
      <c r="E284" s="53" t="s">
        <v>51</v>
      </c>
    </row>
    <row r="285" spans="1:7" x14ac:dyDescent="0.25">
      <c r="A285" s="136"/>
      <c r="B285" s="39" t="s">
        <v>193</v>
      </c>
      <c r="C285" s="192">
        <f>C284</f>
        <v>223.95</v>
      </c>
      <c r="D285" s="100"/>
      <c r="E285" s="101"/>
    </row>
    <row r="286" spans="1:7" x14ac:dyDescent="0.25">
      <c r="A286" s="191" t="s">
        <v>901</v>
      </c>
      <c r="B286" s="193" t="s">
        <v>783</v>
      </c>
      <c r="C286" s="109">
        <f>616.29+292.67</f>
        <v>908.96</v>
      </c>
      <c r="D286" s="50">
        <v>3237</v>
      </c>
      <c r="E286" s="53" t="s">
        <v>51</v>
      </c>
      <c r="G286" s="249"/>
    </row>
    <row r="287" spans="1:7" x14ac:dyDescent="0.25">
      <c r="A287" s="191"/>
      <c r="B287" s="39" t="s">
        <v>784</v>
      </c>
      <c r="C287" s="111">
        <f>C286</f>
        <v>908.96</v>
      </c>
      <c r="D287" s="100"/>
      <c r="E287" s="101"/>
    </row>
    <row r="288" spans="1:7" x14ac:dyDescent="0.25">
      <c r="A288" s="191" t="s">
        <v>901</v>
      </c>
      <c r="B288" s="193" t="s">
        <v>845</v>
      </c>
      <c r="C288" s="109">
        <v>1141.19</v>
      </c>
      <c r="D288" s="50">
        <v>3237</v>
      </c>
      <c r="E288" s="53" t="s">
        <v>51</v>
      </c>
    </row>
    <row r="289" spans="1:5" x14ac:dyDescent="0.25">
      <c r="A289" s="191"/>
      <c r="B289" s="39" t="s">
        <v>846</v>
      </c>
      <c r="C289" s="111">
        <f>C288</f>
        <v>1141.19</v>
      </c>
      <c r="D289" s="100"/>
      <c r="E289" s="101"/>
    </row>
    <row r="290" spans="1:5" x14ac:dyDescent="0.25">
      <c r="A290" s="191" t="s">
        <v>901</v>
      </c>
      <c r="B290" s="193" t="s">
        <v>903</v>
      </c>
      <c r="C290" s="109">
        <v>359.45</v>
      </c>
      <c r="D290" s="50">
        <v>3237</v>
      </c>
      <c r="E290" s="53" t="s">
        <v>51</v>
      </c>
    </row>
    <row r="291" spans="1:5" x14ac:dyDescent="0.25">
      <c r="A291" s="191"/>
      <c r="B291" s="39" t="s">
        <v>904</v>
      </c>
      <c r="C291" s="111">
        <f>C290</f>
        <v>359.45</v>
      </c>
      <c r="D291" s="100"/>
      <c r="E291" s="101"/>
    </row>
    <row r="292" spans="1:5" x14ac:dyDescent="0.25">
      <c r="A292" s="191" t="s">
        <v>901</v>
      </c>
      <c r="B292" s="193" t="s">
        <v>905</v>
      </c>
      <c r="C292" s="109">
        <v>912.95</v>
      </c>
      <c r="D292" s="3">
        <v>3237</v>
      </c>
      <c r="E292" s="104" t="s">
        <v>51</v>
      </c>
    </row>
    <row r="293" spans="1:5" x14ac:dyDescent="0.25">
      <c r="A293" s="191"/>
      <c r="B293" s="39" t="s">
        <v>906</v>
      </c>
      <c r="C293" s="111">
        <f>C292</f>
        <v>912.95</v>
      </c>
      <c r="D293" s="100"/>
      <c r="E293" s="101"/>
    </row>
    <row r="294" spans="1:5" x14ac:dyDescent="0.25">
      <c r="A294" s="189" t="s">
        <v>901</v>
      </c>
      <c r="B294" s="2" t="s">
        <v>152</v>
      </c>
      <c r="C294" s="75">
        <v>302.95</v>
      </c>
      <c r="D294" s="3">
        <v>3237</v>
      </c>
      <c r="E294" s="104" t="s">
        <v>51</v>
      </c>
    </row>
    <row r="295" spans="1:5" x14ac:dyDescent="0.25">
      <c r="A295" s="189"/>
      <c r="B295" s="28" t="s">
        <v>153</v>
      </c>
      <c r="C295" s="111">
        <f>C294</f>
        <v>302.95</v>
      </c>
      <c r="D295" s="100"/>
      <c r="E295" s="123"/>
    </row>
    <row r="296" spans="1:5" x14ac:dyDescent="0.25">
      <c r="A296" s="191" t="s">
        <v>901</v>
      </c>
      <c r="B296" s="2" t="s">
        <v>907</v>
      </c>
      <c r="C296" s="75">
        <v>529.88</v>
      </c>
      <c r="D296" s="89">
        <v>3237</v>
      </c>
      <c r="E296" s="104" t="s">
        <v>51</v>
      </c>
    </row>
    <row r="297" spans="1:5" x14ac:dyDescent="0.25">
      <c r="A297" s="189"/>
      <c r="B297" s="28" t="s">
        <v>908</v>
      </c>
      <c r="C297" s="111">
        <f>C296</f>
        <v>529.88</v>
      </c>
      <c r="D297" s="100"/>
      <c r="E297" s="123"/>
    </row>
    <row r="298" spans="1:5" s="5" customFormat="1" x14ac:dyDescent="0.25">
      <c r="A298" s="191" t="s">
        <v>901</v>
      </c>
      <c r="B298" s="2" t="s">
        <v>958</v>
      </c>
      <c r="C298" s="75">
        <v>247.52</v>
      </c>
      <c r="D298" s="89">
        <v>3295</v>
      </c>
      <c r="E298" s="104" t="s">
        <v>21</v>
      </c>
    </row>
    <row r="299" spans="1:5" s="5" customFormat="1" x14ac:dyDescent="0.25">
      <c r="A299" s="189"/>
      <c r="B299" s="28" t="s">
        <v>959</v>
      </c>
      <c r="C299" s="111">
        <f>C298</f>
        <v>247.52</v>
      </c>
      <c r="D299" s="100"/>
      <c r="E299" s="123"/>
    </row>
    <row r="300" spans="1:5" s="5" customFormat="1" x14ac:dyDescent="0.25">
      <c r="A300" s="191" t="s">
        <v>901</v>
      </c>
      <c r="B300" s="2" t="s">
        <v>834</v>
      </c>
      <c r="C300" s="75">
        <v>7</v>
      </c>
      <c r="D300" s="47">
        <v>3299</v>
      </c>
      <c r="E300" s="64" t="s">
        <v>136</v>
      </c>
    </row>
    <row r="301" spans="1:5" s="5" customFormat="1" x14ac:dyDescent="0.25">
      <c r="A301" s="190"/>
      <c r="B301" s="28" t="s">
        <v>1002</v>
      </c>
      <c r="C301" s="111">
        <f>C300</f>
        <v>7</v>
      </c>
      <c r="D301" s="100"/>
      <c r="E301" s="123"/>
    </row>
    <row r="302" spans="1:5" ht="15.75" thickBot="1" x14ac:dyDescent="0.3">
      <c r="A302" s="164"/>
      <c r="B302" s="276" t="s">
        <v>902</v>
      </c>
      <c r="C302" s="131">
        <f>C285+C287+C289+C291+C293+C295+C297+C299+C301</f>
        <v>4633.8500000000004</v>
      </c>
      <c r="D302" s="222"/>
      <c r="E302" s="223"/>
    </row>
    <row r="303" spans="1:5" ht="15.75" thickTop="1" x14ac:dyDescent="0.25"/>
  </sheetData>
  <autoFilter ref="A7:E278" xr:uid="{1795A4D8-2EE9-4211-811E-D1725D85D427}">
    <filterColumn colId="3" showButton="0"/>
  </autoFilter>
  <mergeCells count="8">
    <mergeCell ref="D171:E171"/>
    <mergeCell ref="D146:E146"/>
    <mergeCell ref="D117:E117"/>
    <mergeCell ref="D7:E7"/>
    <mergeCell ref="B5:E5"/>
    <mergeCell ref="D14:E14"/>
    <mergeCell ref="D89:E89"/>
    <mergeCell ref="D94:E94"/>
  </mergeCells>
  <pageMargins left="0.2" right="0.2" top="0.3" bottom="0.25" header="0.2" footer="0.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09E3-CA4F-41FB-B612-CA5EFFBA366E}">
  <dimension ref="A1:J165"/>
  <sheetViews>
    <sheetView workbookViewId="0">
      <pane ySplit="7" topLeftCell="A8" activePane="bottomLeft" state="frozen"/>
      <selection pane="bottomLeft" activeCell="A7" sqref="A7:XFD151"/>
    </sheetView>
  </sheetViews>
  <sheetFormatPr defaultRowHeight="15" x14ac:dyDescent="0.25"/>
  <cols>
    <col min="1" max="1" width="7.5703125" style="5" customWidth="1"/>
    <col min="2" max="2" width="21.28515625" customWidth="1"/>
    <col min="4" max="4" width="62.140625" customWidth="1"/>
    <col min="5" max="5" width="11.28515625" customWidth="1"/>
    <col min="6" max="6" width="17.140625" customWidth="1"/>
    <col min="8" max="8" width="10.5703125" customWidth="1"/>
    <col min="10" max="10" width="10.85546875" customWidth="1"/>
  </cols>
  <sheetData>
    <row r="1" spans="1:10" ht="15.75" x14ac:dyDescent="0.25">
      <c r="B1" s="1" t="s">
        <v>45</v>
      </c>
      <c r="D1" s="5"/>
    </row>
    <row r="2" spans="1:10" ht="15.75" x14ac:dyDescent="0.25">
      <c r="B2" s="1" t="s">
        <v>0</v>
      </c>
      <c r="D2" s="5"/>
    </row>
    <row r="3" spans="1:10" ht="15.75" x14ac:dyDescent="0.25">
      <c r="B3" s="1" t="s">
        <v>1</v>
      </c>
      <c r="D3" s="5"/>
    </row>
    <row r="4" spans="1:10" x14ac:dyDescent="0.25">
      <c r="B4" s="5"/>
      <c r="C4" s="5"/>
      <c r="D4" s="5"/>
    </row>
    <row r="5" spans="1:10" ht="18.75" x14ac:dyDescent="0.25">
      <c r="B5" s="288" t="s">
        <v>2</v>
      </c>
      <c r="C5" s="288"/>
      <c r="D5" s="288"/>
    </row>
    <row r="6" spans="1:10" x14ac:dyDescent="0.25">
      <c r="B6" s="5"/>
      <c r="C6" s="5"/>
      <c r="D6" s="5"/>
    </row>
    <row r="7" spans="1:10" ht="30" customHeight="1" x14ac:dyDescent="0.25">
      <c r="A7" s="17" t="s">
        <v>324</v>
      </c>
      <c r="B7" s="18" t="s">
        <v>3</v>
      </c>
      <c r="C7" s="293" t="s">
        <v>7</v>
      </c>
      <c r="D7" s="294"/>
    </row>
    <row r="8" spans="1:10" x14ac:dyDescent="0.25">
      <c r="A8" s="148" t="s">
        <v>323</v>
      </c>
      <c r="B8" s="19">
        <f>198447.19+1290.22+300+28554.36+89.36-B9</f>
        <v>227166.16</v>
      </c>
      <c r="C8" s="8">
        <v>3111</v>
      </c>
      <c r="D8" s="9" t="s">
        <v>44</v>
      </c>
    </row>
    <row r="9" spans="1:10" s="5" customFormat="1" x14ac:dyDescent="0.25">
      <c r="A9" s="149" t="s">
        <v>323</v>
      </c>
      <c r="B9" s="20">
        <v>1514.97</v>
      </c>
      <c r="C9" s="11">
        <v>3113</v>
      </c>
      <c r="D9" s="12" t="s">
        <v>38</v>
      </c>
      <c r="E9"/>
      <c r="F9"/>
      <c r="H9"/>
    </row>
    <row r="10" spans="1:10" s="5" customFormat="1" x14ac:dyDescent="0.25">
      <c r="A10" s="149" t="s">
        <v>323</v>
      </c>
      <c r="B10" s="98">
        <v>13618.06</v>
      </c>
      <c r="C10" s="11">
        <v>3121</v>
      </c>
      <c r="D10" s="12" t="s">
        <v>39</v>
      </c>
      <c r="E10"/>
      <c r="F10"/>
      <c r="H10"/>
    </row>
    <row r="11" spans="1:10" s="5" customFormat="1" x14ac:dyDescent="0.25">
      <c r="A11" s="149" t="s">
        <v>323</v>
      </c>
      <c r="B11" s="98">
        <v>56951.75</v>
      </c>
      <c r="C11" s="11">
        <v>3131</v>
      </c>
      <c r="D11" s="12" t="s">
        <v>40</v>
      </c>
      <c r="E11"/>
      <c r="F11"/>
      <c r="H11"/>
    </row>
    <row r="12" spans="1:10" x14ac:dyDescent="0.25">
      <c r="A12" s="149" t="s">
        <v>323</v>
      </c>
      <c r="B12" s="98">
        <f>47037.37+14.22</f>
        <v>47051.590000000004</v>
      </c>
      <c r="C12" s="11">
        <v>3132</v>
      </c>
      <c r="D12" s="12" t="s">
        <v>41</v>
      </c>
    </row>
    <row r="13" spans="1:10" s="5" customFormat="1" x14ac:dyDescent="0.25">
      <c r="A13" s="149" t="s">
        <v>323</v>
      </c>
      <c r="B13" s="98">
        <v>48.3</v>
      </c>
      <c r="C13" s="11">
        <v>3133</v>
      </c>
      <c r="D13" s="12" t="s">
        <v>42</v>
      </c>
      <c r="H13"/>
    </row>
    <row r="14" spans="1:10" x14ac:dyDescent="0.25">
      <c r="A14" s="149" t="s">
        <v>323</v>
      </c>
      <c r="B14" s="98">
        <f>268.32+13.28+30.4+26.55+437.54+30</f>
        <v>806.08999999999992</v>
      </c>
      <c r="C14" s="11">
        <v>3211</v>
      </c>
      <c r="D14" s="25" t="s">
        <v>37</v>
      </c>
    </row>
    <row r="15" spans="1:10" x14ac:dyDescent="0.25">
      <c r="A15" s="149" t="s">
        <v>323</v>
      </c>
      <c r="B15" s="98">
        <v>2998.15</v>
      </c>
      <c r="C15" s="11">
        <v>3212</v>
      </c>
      <c r="D15" s="25" t="s">
        <v>43</v>
      </c>
      <c r="J15" s="5"/>
    </row>
    <row r="16" spans="1:10" s="5" customFormat="1" x14ac:dyDescent="0.25">
      <c r="A16" s="149" t="s">
        <v>323</v>
      </c>
      <c r="B16" s="153">
        <f>322.4+352.26</f>
        <v>674.66</v>
      </c>
      <c r="C16" s="54">
        <v>3241</v>
      </c>
      <c r="D16" s="55" t="s">
        <v>115</v>
      </c>
      <c r="H16"/>
    </row>
    <row r="17" spans="1:8" s="5" customFormat="1" x14ac:dyDescent="0.25">
      <c r="A17" s="149" t="s">
        <v>323</v>
      </c>
      <c r="B17" s="58">
        <v>1156</v>
      </c>
      <c r="C17" s="54">
        <v>3433</v>
      </c>
      <c r="D17" s="55" t="s">
        <v>118</v>
      </c>
      <c r="H17"/>
    </row>
    <row r="18" spans="1:8" s="5" customFormat="1" x14ac:dyDescent="0.25">
      <c r="A18" s="150" t="s">
        <v>323</v>
      </c>
      <c r="B18" s="59">
        <v>458.48</v>
      </c>
      <c r="C18" s="26">
        <v>3721</v>
      </c>
      <c r="D18" s="27" t="s">
        <v>119</v>
      </c>
      <c r="H18"/>
    </row>
    <row r="19" spans="1:8" ht="30" customHeight="1" thickBot="1" x14ac:dyDescent="0.3">
      <c r="A19" s="146"/>
      <c r="B19" s="145">
        <f>SUM(B8:B18)</f>
        <v>352444.21</v>
      </c>
      <c r="C19" s="296" t="s">
        <v>8</v>
      </c>
      <c r="D19" s="297"/>
    </row>
    <row r="20" spans="1:8" ht="15.75" thickTop="1" x14ac:dyDescent="0.25">
      <c r="A20" s="152" t="s">
        <v>325</v>
      </c>
      <c r="B20" s="147">
        <f>202253.93+28536.22-934.41</f>
        <v>229855.74</v>
      </c>
      <c r="C20" s="11">
        <v>3111</v>
      </c>
      <c r="D20" s="12" t="s">
        <v>44</v>
      </c>
    </row>
    <row r="21" spans="1:8" x14ac:dyDescent="0.25">
      <c r="A21" s="149" t="s">
        <v>325</v>
      </c>
      <c r="B21" s="20">
        <f>1205.16-270.75</f>
        <v>934.41000000000008</v>
      </c>
      <c r="C21" s="11">
        <v>3113</v>
      </c>
      <c r="D21" s="12" t="s">
        <v>38</v>
      </c>
    </row>
    <row r="22" spans="1:8" x14ac:dyDescent="0.25">
      <c r="A22" s="149" t="s">
        <v>325</v>
      </c>
      <c r="B22" s="98">
        <v>3333.24</v>
      </c>
      <c r="C22" s="11">
        <v>3121</v>
      </c>
      <c r="D22" s="12" t="s">
        <v>39</v>
      </c>
    </row>
    <row r="23" spans="1:8" x14ac:dyDescent="0.25">
      <c r="A23" s="149" t="s">
        <v>325</v>
      </c>
      <c r="B23" s="98">
        <v>57421.74</v>
      </c>
      <c r="C23" s="11">
        <v>3131</v>
      </c>
      <c r="D23" s="12" t="s">
        <v>40</v>
      </c>
    </row>
    <row r="24" spans="1:8" x14ac:dyDescent="0.25">
      <c r="A24" s="149" t="s">
        <v>325</v>
      </c>
      <c r="B24" s="98">
        <v>47555.01</v>
      </c>
      <c r="C24" s="11">
        <v>3132</v>
      </c>
      <c r="D24" s="12" t="s">
        <v>41</v>
      </c>
    </row>
    <row r="25" spans="1:8" x14ac:dyDescent="0.25">
      <c r="A25" s="149" t="s">
        <v>325</v>
      </c>
      <c r="B25" s="98">
        <v>0</v>
      </c>
      <c r="C25" s="11">
        <v>3133</v>
      </c>
      <c r="D25" s="12" t="s">
        <v>42</v>
      </c>
    </row>
    <row r="26" spans="1:8" x14ac:dyDescent="0.25">
      <c r="A26" s="149" t="s">
        <v>325</v>
      </c>
      <c r="B26" s="98">
        <v>5849.5</v>
      </c>
      <c r="C26" s="11">
        <v>3211</v>
      </c>
      <c r="D26" s="25" t="s">
        <v>37</v>
      </c>
    </row>
    <row r="27" spans="1:8" x14ac:dyDescent="0.25">
      <c r="A27" s="149" t="s">
        <v>325</v>
      </c>
      <c r="B27" s="98">
        <v>2737.81</v>
      </c>
      <c r="C27" s="11">
        <v>3212</v>
      </c>
      <c r="D27" s="25" t="s">
        <v>43</v>
      </c>
    </row>
    <row r="28" spans="1:8" x14ac:dyDescent="0.25">
      <c r="A28" s="149" t="s">
        <v>325</v>
      </c>
      <c r="B28" s="98">
        <v>164.8</v>
      </c>
      <c r="C28" s="54">
        <v>3241</v>
      </c>
      <c r="D28" s="55" t="s">
        <v>115</v>
      </c>
    </row>
    <row r="29" spans="1:8" x14ac:dyDescent="0.25">
      <c r="A29" s="149" t="s">
        <v>325</v>
      </c>
      <c r="B29" s="58">
        <v>0</v>
      </c>
      <c r="C29" s="54">
        <v>3433</v>
      </c>
      <c r="D29" s="55" t="s">
        <v>118</v>
      </c>
    </row>
    <row r="30" spans="1:8" x14ac:dyDescent="0.25">
      <c r="A30" s="149" t="s">
        <v>325</v>
      </c>
      <c r="B30" s="59">
        <v>0</v>
      </c>
      <c r="C30" s="26">
        <v>3721</v>
      </c>
      <c r="D30" s="27" t="s">
        <v>119</v>
      </c>
    </row>
    <row r="31" spans="1:8" ht="30" customHeight="1" thickBot="1" x14ac:dyDescent="0.3">
      <c r="A31" s="146"/>
      <c r="B31" s="145">
        <f>SUM(B20:B30)</f>
        <v>347852.25</v>
      </c>
      <c r="C31" s="296" t="s">
        <v>142</v>
      </c>
      <c r="D31" s="297"/>
    </row>
    <row r="32" spans="1:8" ht="15.75" thickTop="1" x14ac:dyDescent="0.25">
      <c r="A32" s="152" t="s">
        <v>332</v>
      </c>
      <c r="B32" s="147">
        <f>190563.7+25661.46-720.12</f>
        <v>215505.04</v>
      </c>
      <c r="C32" s="11">
        <v>3111</v>
      </c>
      <c r="D32" s="12" t="s">
        <v>44</v>
      </c>
    </row>
    <row r="33" spans="1:4" x14ac:dyDescent="0.25">
      <c r="A33" s="149" t="s">
        <v>332</v>
      </c>
      <c r="B33" s="20">
        <v>720.12</v>
      </c>
      <c r="C33" s="11">
        <v>3113</v>
      </c>
      <c r="D33" s="12" t="s">
        <v>38</v>
      </c>
    </row>
    <row r="34" spans="1:4" x14ac:dyDescent="0.25">
      <c r="A34" s="149" t="s">
        <v>332</v>
      </c>
      <c r="B34" s="98">
        <f>22525.91+22600</f>
        <v>45125.91</v>
      </c>
      <c r="C34" s="11">
        <v>3121</v>
      </c>
      <c r="D34" s="12" t="s">
        <v>39</v>
      </c>
    </row>
    <row r="35" spans="1:4" x14ac:dyDescent="0.25">
      <c r="A35" s="149" t="s">
        <v>332</v>
      </c>
      <c r="B35" s="98">
        <v>53768.21</v>
      </c>
      <c r="C35" s="11">
        <v>3131</v>
      </c>
      <c r="D35" s="12" t="s">
        <v>40</v>
      </c>
    </row>
    <row r="36" spans="1:4" x14ac:dyDescent="0.25">
      <c r="A36" s="149" t="s">
        <v>332</v>
      </c>
      <c r="B36" s="98">
        <v>44548.99</v>
      </c>
      <c r="C36" s="11">
        <v>3132</v>
      </c>
      <c r="D36" s="12" t="s">
        <v>41</v>
      </c>
    </row>
    <row r="37" spans="1:4" x14ac:dyDescent="0.25">
      <c r="A37" s="149" t="s">
        <v>332</v>
      </c>
      <c r="B37" s="98">
        <v>0</v>
      </c>
      <c r="C37" s="11">
        <v>3133</v>
      </c>
      <c r="D37" s="12" t="s">
        <v>42</v>
      </c>
    </row>
    <row r="38" spans="1:4" x14ac:dyDescent="0.25">
      <c r="A38" s="149" t="s">
        <v>332</v>
      </c>
      <c r="B38" s="98">
        <v>7529.28</v>
      </c>
      <c r="C38" s="11">
        <v>3211</v>
      </c>
      <c r="D38" s="25" t="s">
        <v>37</v>
      </c>
    </row>
    <row r="39" spans="1:4" x14ac:dyDescent="0.25">
      <c r="A39" s="149" t="s">
        <v>332</v>
      </c>
      <c r="B39" s="98">
        <v>3381.47</v>
      </c>
      <c r="C39" s="11">
        <v>3212</v>
      </c>
      <c r="D39" s="25" t="s">
        <v>43</v>
      </c>
    </row>
    <row r="40" spans="1:4" x14ac:dyDescent="0.25">
      <c r="A40" s="149" t="s">
        <v>332</v>
      </c>
      <c r="B40" s="98">
        <v>350</v>
      </c>
      <c r="C40" s="54">
        <v>3241</v>
      </c>
      <c r="D40" s="55" t="s">
        <v>115</v>
      </c>
    </row>
    <row r="41" spans="1:4" x14ac:dyDescent="0.25">
      <c r="A41" s="149" t="s">
        <v>332</v>
      </c>
      <c r="B41" s="58">
        <v>0</v>
      </c>
      <c r="C41" s="54">
        <v>3433</v>
      </c>
      <c r="D41" s="55" t="s">
        <v>118</v>
      </c>
    </row>
    <row r="42" spans="1:4" x14ac:dyDescent="0.25">
      <c r="A42" s="149" t="s">
        <v>332</v>
      </c>
      <c r="B42" s="59">
        <v>0</v>
      </c>
      <c r="C42" s="26">
        <v>3721</v>
      </c>
      <c r="D42" s="27" t="s">
        <v>119</v>
      </c>
    </row>
    <row r="43" spans="1:4" ht="15.75" thickBot="1" x14ac:dyDescent="0.3">
      <c r="A43" s="146"/>
      <c r="B43" s="145">
        <f>SUM(B32:B42)</f>
        <v>370929.02</v>
      </c>
      <c r="C43" s="296" t="s">
        <v>331</v>
      </c>
      <c r="D43" s="297"/>
    </row>
    <row r="44" spans="1:4" ht="15.75" thickTop="1" x14ac:dyDescent="0.25">
      <c r="A44" s="152" t="s">
        <v>407</v>
      </c>
      <c r="B44" s="147">
        <f>249233.19+222.7+41827.05+7.57-873.62</f>
        <v>290416.89</v>
      </c>
      <c r="C44" s="11">
        <v>3111</v>
      </c>
      <c r="D44" s="12" t="s">
        <v>44</v>
      </c>
    </row>
    <row r="45" spans="1:4" x14ac:dyDescent="0.25">
      <c r="A45" s="149" t="s">
        <v>407</v>
      </c>
      <c r="B45" s="20">
        <v>873.62</v>
      </c>
      <c r="C45" s="11">
        <v>3113</v>
      </c>
      <c r="D45" s="12" t="s">
        <v>38</v>
      </c>
    </row>
    <row r="46" spans="1:4" x14ac:dyDescent="0.25">
      <c r="A46" s="149" t="s">
        <v>407</v>
      </c>
      <c r="B46" s="98">
        <v>9260.52</v>
      </c>
      <c r="C46" s="11">
        <v>3121</v>
      </c>
      <c r="D46" s="12" t="s">
        <v>39</v>
      </c>
    </row>
    <row r="47" spans="1:4" x14ac:dyDescent="0.25">
      <c r="A47" s="149" t="s">
        <v>407</v>
      </c>
      <c r="B47" s="98">
        <v>72692.09</v>
      </c>
      <c r="C47" s="11">
        <v>3131</v>
      </c>
      <c r="D47" s="12" t="s">
        <v>40</v>
      </c>
    </row>
    <row r="48" spans="1:4" x14ac:dyDescent="0.25">
      <c r="A48" s="149" t="s">
        <v>407</v>
      </c>
      <c r="B48" s="98">
        <f>60051.37+1.9</f>
        <v>60053.270000000004</v>
      </c>
      <c r="C48" s="11">
        <v>3132</v>
      </c>
      <c r="D48" s="12" t="s">
        <v>41</v>
      </c>
    </row>
    <row r="49" spans="1:4" x14ac:dyDescent="0.25">
      <c r="A49" s="149" t="s">
        <v>407</v>
      </c>
      <c r="B49" s="98">
        <v>6.49</v>
      </c>
      <c r="C49" s="11">
        <v>3133</v>
      </c>
      <c r="D49" s="12" t="s">
        <v>42</v>
      </c>
    </row>
    <row r="50" spans="1:4" x14ac:dyDescent="0.25">
      <c r="A50" s="149" t="s">
        <v>407</v>
      </c>
      <c r="B50" s="98">
        <f>6722.42-393</f>
        <v>6329.42</v>
      </c>
      <c r="C50" s="11">
        <v>3211</v>
      </c>
      <c r="D50" s="25" t="s">
        <v>37</v>
      </c>
    </row>
    <row r="51" spans="1:4" x14ac:dyDescent="0.25">
      <c r="A51" s="149" t="s">
        <v>407</v>
      </c>
      <c r="B51" s="98">
        <v>3418.98</v>
      </c>
      <c r="C51" s="11">
        <v>3212</v>
      </c>
      <c r="D51" s="25" t="s">
        <v>43</v>
      </c>
    </row>
    <row r="52" spans="1:4" s="5" customFormat="1" x14ac:dyDescent="0.25">
      <c r="A52" s="149" t="s">
        <v>407</v>
      </c>
      <c r="B52" s="98">
        <v>38</v>
      </c>
      <c r="C52" s="11">
        <v>3214</v>
      </c>
      <c r="D52" s="25" t="s">
        <v>446</v>
      </c>
    </row>
    <row r="53" spans="1:4" x14ac:dyDescent="0.25">
      <c r="A53" s="149" t="s">
        <v>407</v>
      </c>
      <c r="B53" s="98">
        <v>775.27</v>
      </c>
      <c r="C53" s="54">
        <v>3241</v>
      </c>
      <c r="D53" s="55" t="s">
        <v>115</v>
      </c>
    </row>
    <row r="54" spans="1:4" x14ac:dyDescent="0.25">
      <c r="A54" s="149" t="s">
        <v>407</v>
      </c>
      <c r="B54" s="58">
        <v>179.63</v>
      </c>
      <c r="C54" s="54">
        <v>3433</v>
      </c>
      <c r="D54" s="55" t="s">
        <v>118</v>
      </c>
    </row>
    <row r="55" spans="1:4" x14ac:dyDescent="0.25">
      <c r="A55" s="149" t="s">
        <v>407</v>
      </c>
      <c r="B55" s="59">
        <v>0</v>
      </c>
      <c r="C55" s="26">
        <v>3721</v>
      </c>
      <c r="D55" s="27" t="s">
        <v>119</v>
      </c>
    </row>
    <row r="56" spans="1:4" ht="15.75" thickBot="1" x14ac:dyDescent="0.3">
      <c r="A56" s="146"/>
      <c r="B56" s="145">
        <f>SUM(B44:B55)</f>
        <v>444044.18</v>
      </c>
      <c r="C56" s="296" t="s">
        <v>406</v>
      </c>
      <c r="D56" s="297"/>
    </row>
    <row r="57" spans="1:4" ht="15.75" thickTop="1" x14ac:dyDescent="0.25">
      <c r="A57" s="152" t="s">
        <v>460</v>
      </c>
      <c r="B57" s="147">
        <f>224574.49+35096.29-1890.47</f>
        <v>257780.31</v>
      </c>
      <c r="C57" s="11">
        <v>3111</v>
      </c>
      <c r="D57" s="12" t="s">
        <v>44</v>
      </c>
    </row>
    <row r="58" spans="1:4" x14ac:dyDescent="0.25">
      <c r="A58" s="149" t="s">
        <v>460</v>
      </c>
      <c r="B58" s="20">
        <v>1890.47</v>
      </c>
      <c r="C58" s="11">
        <v>3113</v>
      </c>
      <c r="D58" s="12" t="s">
        <v>38</v>
      </c>
    </row>
    <row r="59" spans="1:4" x14ac:dyDescent="0.25">
      <c r="A59" s="149" t="s">
        <v>460</v>
      </c>
      <c r="B59" s="98">
        <f>15644.51+300</f>
        <v>15944.51</v>
      </c>
      <c r="C59" s="11">
        <v>3121</v>
      </c>
      <c r="D59" s="12" t="s">
        <v>39</v>
      </c>
    </row>
    <row r="60" spans="1:4" x14ac:dyDescent="0.25">
      <c r="A60" s="149" t="s">
        <v>460</v>
      </c>
      <c r="B60" s="98">
        <v>64758.9</v>
      </c>
      <c r="C60" s="11">
        <v>3131</v>
      </c>
      <c r="D60" s="12" t="s">
        <v>40</v>
      </c>
    </row>
    <row r="61" spans="1:4" x14ac:dyDescent="0.25">
      <c r="A61" s="149" t="s">
        <v>460</v>
      </c>
      <c r="B61" s="98">
        <v>53530.93</v>
      </c>
      <c r="C61" s="11">
        <v>3132</v>
      </c>
      <c r="D61" s="12" t="s">
        <v>41</v>
      </c>
    </row>
    <row r="62" spans="1:4" x14ac:dyDescent="0.25">
      <c r="A62" s="149" t="s">
        <v>460</v>
      </c>
      <c r="B62" s="98">
        <v>0</v>
      </c>
      <c r="C62" s="11">
        <v>3133</v>
      </c>
      <c r="D62" s="12" t="s">
        <v>42</v>
      </c>
    </row>
    <row r="63" spans="1:4" x14ac:dyDescent="0.25">
      <c r="A63" s="149" t="s">
        <v>460</v>
      </c>
      <c r="B63" s="98">
        <v>17741.46</v>
      </c>
      <c r="C63" s="11">
        <v>3211</v>
      </c>
      <c r="D63" s="25" t="s">
        <v>37</v>
      </c>
    </row>
    <row r="64" spans="1:4" x14ac:dyDescent="0.25">
      <c r="A64" s="149" t="s">
        <v>460</v>
      </c>
      <c r="B64" s="98">
        <v>3346.29</v>
      </c>
      <c r="C64" s="11">
        <v>3212</v>
      </c>
      <c r="D64" s="25" t="s">
        <v>43</v>
      </c>
    </row>
    <row r="65" spans="1:4" x14ac:dyDescent="0.25">
      <c r="A65" s="149" t="s">
        <v>460</v>
      </c>
      <c r="B65" s="98">
        <v>0</v>
      </c>
      <c r="C65" s="11">
        <v>3214</v>
      </c>
      <c r="D65" s="25" t="s">
        <v>446</v>
      </c>
    </row>
    <row r="66" spans="1:4" x14ac:dyDescent="0.25">
      <c r="A66" s="149" t="s">
        <v>460</v>
      </c>
      <c r="B66" s="98">
        <f>522+228.2</f>
        <v>750.2</v>
      </c>
      <c r="C66" s="54">
        <v>3241</v>
      </c>
      <c r="D66" s="55" t="s">
        <v>115</v>
      </c>
    </row>
    <row r="67" spans="1:4" x14ac:dyDescent="0.25">
      <c r="A67" s="149" t="s">
        <v>460</v>
      </c>
      <c r="B67" s="58">
        <v>0</v>
      </c>
      <c r="C67" s="54">
        <v>3433</v>
      </c>
      <c r="D67" s="55" t="s">
        <v>118</v>
      </c>
    </row>
    <row r="68" spans="1:4" x14ac:dyDescent="0.25">
      <c r="A68" s="149" t="s">
        <v>460</v>
      </c>
      <c r="B68" s="59">
        <v>216.92</v>
      </c>
      <c r="C68" s="26">
        <v>3721</v>
      </c>
      <c r="D68" s="27" t="s">
        <v>119</v>
      </c>
    </row>
    <row r="69" spans="1:4" ht="15.75" thickBot="1" x14ac:dyDescent="0.3">
      <c r="A69" s="146"/>
      <c r="B69" s="145">
        <f>SUM(B57:B68)</f>
        <v>415959.99</v>
      </c>
      <c r="C69" s="296" t="s">
        <v>459</v>
      </c>
      <c r="D69" s="297"/>
    </row>
    <row r="70" spans="1:4" ht="15.75" thickTop="1" x14ac:dyDescent="0.25">
      <c r="A70" s="152" t="s">
        <v>519</v>
      </c>
      <c r="B70" s="147">
        <f>219570.49+33679.81-1314.44</f>
        <v>251935.86</v>
      </c>
      <c r="C70" s="11">
        <v>3111</v>
      </c>
      <c r="D70" s="12" t="s">
        <v>44</v>
      </c>
    </row>
    <row r="71" spans="1:4" x14ac:dyDescent="0.25">
      <c r="A71" s="149" t="s">
        <v>519</v>
      </c>
      <c r="B71" s="20">
        <v>1314.44</v>
      </c>
      <c r="C71" s="11">
        <v>3113</v>
      </c>
      <c r="D71" s="12" t="s">
        <v>38</v>
      </c>
    </row>
    <row r="72" spans="1:4" x14ac:dyDescent="0.25">
      <c r="A72" s="149" t="s">
        <v>519</v>
      </c>
      <c r="B72" s="98">
        <f>33600+13027.22</f>
        <v>46627.22</v>
      </c>
      <c r="C72" s="11">
        <v>3121</v>
      </c>
      <c r="D72" s="12" t="s">
        <v>39</v>
      </c>
    </row>
    <row r="73" spans="1:4" x14ac:dyDescent="0.25">
      <c r="A73" s="149" t="s">
        <v>519</v>
      </c>
      <c r="B73" s="98">
        <v>63161.66</v>
      </c>
      <c r="C73" s="11">
        <v>3131</v>
      </c>
      <c r="D73" s="12" t="s">
        <v>40</v>
      </c>
    </row>
    <row r="74" spans="1:4" x14ac:dyDescent="0.25">
      <c r="A74" s="149" t="s">
        <v>519</v>
      </c>
      <c r="B74" s="98">
        <v>52208.01</v>
      </c>
      <c r="C74" s="11">
        <v>3132</v>
      </c>
      <c r="D74" s="12" t="s">
        <v>41</v>
      </c>
    </row>
    <row r="75" spans="1:4" x14ac:dyDescent="0.25">
      <c r="A75" s="149" t="s">
        <v>519</v>
      </c>
      <c r="B75" s="98">
        <v>0</v>
      </c>
      <c r="C75" s="11">
        <v>3133</v>
      </c>
      <c r="D75" s="12" t="s">
        <v>42</v>
      </c>
    </row>
    <row r="76" spans="1:4" x14ac:dyDescent="0.25">
      <c r="A76" s="149" t="s">
        <v>519</v>
      </c>
      <c r="B76" s="98">
        <v>8902.42</v>
      </c>
      <c r="C76" s="11">
        <v>3211</v>
      </c>
      <c r="D76" s="25" t="s">
        <v>37</v>
      </c>
    </row>
    <row r="77" spans="1:4" x14ac:dyDescent="0.25">
      <c r="A77" s="149" t="s">
        <v>519</v>
      </c>
      <c r="B77" s="98">
        <v>3392.53</v>
      </c>
      <c r="C77" s="11">
        <v>3212</v>
      </c>
      <c r="D77" s="25" t="s">
        <v>43</v>
      </c>
    </row>
    <row r="78" spans="1:4" x14ac:dyDescent="0.25">
      <c r="A78" s="149" t="s">
        <v>519</v>
      </c>
      <c r="B78" s="98">
        <v>0</v>
      </c>
      <c r="C78" s="11">
        <v>3214</v>
      </c>
      <c r="D78" s="25" t="s">
        <v>446</v>
      </c>
    </row>
    <row r="79" spans="1:4" x14ac:dyDescent="0.25">
      <c r="A79" s="149" t="s">
        <v>519</v>
      </c>
      <c r="B79" s="98">
        <f>340.3+1440</f>
        <v>1780.3</v>
      </c>
      <c r="C79" s="54">
        <v>3241</v>
      </c>
      <c r="D79" s="55" t="s">
        <v>115</v>
      </c>
    </row>
    <row r="80" spans="1:4" x14ac:dyDescent="0.25">
      <c r="A80" s="149" t="s">
        <v>519</v>
      </c>
      <c r="B80" s="58">
        <v>0</v>
      </c>
      <c r="C80" s="54">
        <v>3433</v>
      </c>
      <c r="D80" s="55" t="s">
        <v>118</v>
      </c>
    </row>
    <row r="81" spans="1:4" x14ac:dyDescent="0.25">
      <c r="A81" s="149" t="s">
        <v>519</v>
      </c>
      <c r="B81" s="59">
        <v>0</v>
      </c>
      <c r="C81" s="26">
        <v>3721</v>
      </c>
      <c r="D81" s="27" t="s">
        <v>119</v>
      </c>
    </row>
    <row r="82" spans="1:4" ht="15.75" thickBot="1" x14ac:dyDescent="0.3">
      <c r="A82" s="146"/>
      <c r="B82" s="145">
        <f>SUM(B70:B81)</f>
        <v>429322.44000000006</v>
      </c>
      <c r="C82" s="296" t="s">
        <v>518</v>
      </c>
      <c r="D82" s="297"/>
    </row>
    <row r="83" spans="1:4" ht="15.75" thickTop="1" x14ac:dyDescent="0.25">
      <c r="A83" s="152" t="s">
        <v>580</v>
      </c>
      <c r="B83" s="147">
        <f>291585.04+58127.04-B84</f>
        <v>295296.39999999997</v>
      </c>
      <c r="C83" s="11">
        <v>3111</v>
      </c>
      <c r="D83" s="12" t="s">
        <v>44</v>
      </c>
    </row>
    <row r="84" spans="1:4" x14ac:dyDescent="0.25">
      <c r="A84" s="149" t="s">
        <v>580</v>
      </c>
      <c r="B84" s="20">
        <v>54415.68</v>
      </c>
      <c r="C84" s="11">
        <v>3113</v>
      </c>
      <c r="D84" s="12" t="s">
        <v>38</v>
      </c>
    </row>
    <row r="85" spans="1:4" x14ac:dyDescent="0.25">
      <c r="A85" s="149" t="s">
        <v>580</v>
      </c>
      <c r="B85" s="98">
        <f>33798.46+9527.97</f>
        <v>43326.43</v>
      </c>
      <c r="C85" s="11">
        <v>3121</v>
      </c>
      <c r="D85" s="12" t="s">
        <v>39</v>
      </c>
    </row>
    <row r="86" spans="1:4" x14ac:dyDescent="0.25">
      <c r="A86" s="149" t="s">
        <v>580</v>
      </c>
      <c r="B86" s="98">
        <v>86259.43</v>
      </c>
      <c r="C86" s="11">
        <v>3131</v>
      </c>
      <c r="D86" s="12" t="s">
        <v>40</v>
      </c>
    </row>
    <row r="87" spans="1:4" x14ac:dyDescent="0.25">
      <c r="A87" s="149" t="s">
        <v>580</v>
      </c>
      <c r="B87" s="98">
        <v>71935.28</v>
      </c>
      <c r="C87" s="11">
        <v>3132</v>
      </c>
      <c r="D87" s="12" t="s">
        <v>41</v>
      </c>
    </row>
    <row r="88" spans="1:4" x14ac:dyDescent="0.25">
      <c r="A88" s="149" t="s">
        <v>580</v>
      </c>
      <c r="B88" s="98">
        <v>0</v>
      </c>
      <c r="C88" s="11">
        <v>3133</v>
      </c>
      <c r="D88" s="12" t="s">
        <v>42</v>
      </c>
    </row>
    <row r="89" spans="1:4" x14ac:dyDescent="0.25">
      <c r="A89" s="149" t="s">
        <v>580</v>
      </c>
      <c r="B89" s="98">
        <f>9256.75+10777</f>
        <v>20033.75</v>
      </c>
      <c r="C89" s="11">
        <v>3211</v>
      </c>
      <c r="D89" s="25" t="s">
        <v>37</v>
      </c>
    </row>
    <row r="90" spans="1:4" x14ac:dyDescent="0.25">
      <c r="A90" s="149" t="s">
        <v>580</v>
      </c>
      <c r="B90" s="98">
        <v>3312.29</v>
      </c>
      <c r="C90" s="11">
        <v>3212</v>
      </c>
      <c r="D90" s="25" t="s">
        <v>43</v>
      </c>
    </row>
    <row r="91" spans="1:4" x14ac:dyDescent="0.25">
      <c r="A91" s="149" t="s">
        <v>580</v>
      </c>
      <c r="B91" s="98">
        <v>0</v>
      </c>
      <c r="C91" s="11">
        <v>3214</v>
      </c>
      <c r="D91" s="25" t="s">
        <v>446</v>
      </c>
    </row>
    <row r="92" spans="1:4" x14ac:dyDescent="0.25">
      <c r="A92" s="149" t="s">
        <v>580</v>
      </c>
      <c r="B92" s="98">
        <v>0</v>
      </c>
      <c r="C92" s="54">
        <v>3241</v>
      </c>
      <c r="D92" s="55" t="s">
        <v>115</v>
      </c>
    </row>
    <row r="93" spans="1:4" x14ac:dyDescent="0.25">
      <c r="A93" s="149" t="s">
        <v>580</v>
      </c>
      <c r="B93" s="58">
        <v>0</v>
      </c>
      <c r="C93" s="54">
        <v>3433</v>
      </c>
      <c r="D93" s="55" t="s">
        <v>118</v>
      </c>
    </row>
    <row r="94" spans="1:4" x14ac:dyDescent="0.25">
      <c r="A94" s="149" t="s">
        <v>580</v>
      </c>
      <c r="B94" s="59">
        <v>0</v>
      </c>
      <c r="C94" s="26">
        <v>3721</v>
      </c>
      <c r="D94" s="27" t="s">
        <v>119</v>
      </c>
    </row>
    <row r="95" spans="1:4" ht="15.75" thickBot="1" x14ac:dyDescent="0.3">
      <c r="A95" s="146"/>
      <c r="B95" s="145">
        <f>SUM(B83:B94)</f>
        <v>574579.26</v>
      </c>
      <c r="C95" s="296" t="s">
        <v>579</v>
      </c>
      <c r="D95" s="297"/>
    </row>
    <row r="96" spans="1:4" ht="15.75" thickTop="1" x14ac:dyDescent="0.25">
      <c r="A96" s="152" t="s">
        <v>655</v>
      </c>
      <c r="B96" s="147">
        <f>222032.47+33755.54-B97</f>
        <v>255430.31</v>
      </c>
      <c r="C96" s="11">
        <v>3111</v>
      </c>
      <c r="D96" s="12" t="s">
        <v>44</v>
      </c>
    </row>
    <row r="97" spans="1:4" x14ac:dyDescent="0.25">
      <c r="A97" s="149" t="s">
        <v>655</v>
      </c>
      <c r="B97" s="20">
        <v>357.7</v>
      </c>
      <c r="C97" s="11">
        <v>3113</v>
      </c>
      <c r="D97" s="12" t="s">
        <v>38</v>
      </c>
    </row>
    <row r="98" spans="1:4" x14ac:dyDescent="0.25">
      <c r="A98" s="149" t="s">
        <v>655</v>
      </c>
      <c r="B98" s="98">
        <v>13033.72</v>
      </c>
      <c r="C98" s="11">
        <v>3121</v>
      </c>
      <c r="D98" s="12" t="s">
        <v>39</v>
      </c>
    </row>
    <row r="99" spans="1:4" x14ac:dyDescent="0.25">
      <c r="A99" s="149" t="s">
        <v>655</v>
      </c>
      <c r="B99" s="98">
        <v>63785.63</v>
      </c>
      <c r="C99" s="11">
        <v>3131</v>
      </c>
      <c r="D99" s="12" t="s">
        <v>40</v>
      </c>
    </row>
    <row r="100" spans="1:4" x14ac:dyDescent="0.25">
      <c r="A100" s="149" t="s">
        <v>655</v>
      </c>
      <c r="B100" s="98">
        <v>52729.68</v>
      </c>
      <c r="C100" s="11">
        <v>3132</v>
      </c>
      <c r="D100" s="12" t="s">
        <v>41</v>
      </c>
    </row>
    <row r="101" spans="1:4" x14ac:dyDescent="0.25">
      <c r="A101" s="149" t="s">
        <v>655</v>
      </c>
      <c r="B101" s="98">
        <v>0</v>
      </c>
      <c r="C101" s="11">
        <v>3133</v>
      </c>
      <c r="D101" s="12" t="s">
        <v>42</v>
      </c>
    </row>
    <row r="102" spans="1:4" x14ac:dyDescent="0.25">
      <c r="A102" s="149" t="s">
        <v>655</v>
      </c>
      <c r="B102" s="98">
        <v>0</v>
      </c>
      <c r="C102" s="11">
        <v>3211</v>
      </c>
      <c r="D102" s="25" t="s">
        <v>37</v>
      </c>
    </row>
    <row r="103" spans="1:4" x14ac:dyDescent="0.25">
      <c r="A103" s="149" t="s">
        <v>655</v>
      </c>
      <c r="B103" s="98">
        <v>2649.39</v>
      </c>
      <c r="C103" s="11">
        <v>3212</v>
      </c>
      <c r="D103" s="25" t="s">
        <v>43</v>
      </c>
    </row>
    <row r="104" spans="1:4" x14ac:dyDescent="0.25">
      <c r="A104" s="149" t="s">
        <v>655</v>
      </c>
      <c r="B104" s="98">
        <v>0</v>
      </c>
      <c r="C104" s="11">
        <v>3214</v>
      </c>
      <c r="D104" s="25" t="s">
        <v>446</v>
      </c>
    </row>
    <row r="105" spans="1:4" x14ac:dyDescent="0.25">
      <c r="A105" s="149" t="s">
        <v>655</v>
      </c>
      <c r="B105" s="98">
        <v>0</v>
      </c>
      <c r="C105" s="54">
        <v>3241</v>
      </c>
      <c r="D105" s="55" t="s">
        <v>115</v>
      </c>
    </row>
    <row r="106" spans="1:4" x14ac:dyDescent="0.25">
      <c r="A106" s="149" t="s">
        <v>655</v>
      </c>
      <c r="B106" s="58">
        <v>0</v>
      </c>
      <c r="C106" s="54">
        <v>3433</v>
      </c>
      <c r="D106" s="55" t="s">
        <v>118</v>
      </c>
    </row>
    <row r="107" spans="1:4" x14ac:dyDescent="0.25">
      <c r="A107" s="149" t="s">
        <v>655</v>
      </c>
      <c r="B107" s="59">
        <v>0</v>
      </c>
      <c r="C107" s="26">
        <v>3721</v>
      </c>
      <c r="D107" s="27" t="s">
        <v>119</v>
      </c>
    </row>
    <row r="108" spans="1:4" ht="15.75" thickBot="1" x14ac:dyDescent="0.3">
      <c r="A108" s="146"/>
      <c r="B108" s="145">
        <f>SUM(B96:B107)</f>
        <v>387986.43</v>
      </c>
      <c r="C108" s="296" t="s">
        <v>667</v>
      </c>
      <c r="D108" s="297"/>
    </row>
    <row r="109" spans="1:4" ht="15.75" thickTop="1" x14ac:dyDescent="0.25">
      <c r="A109" s="152" t="s">
        <v>669</v>
      </c>
      <c r="B109" s="147">
        <f>7833.06+207796.12+30771.31+1486.14</f>
        <v>247886.63</v>
      </c>
      <c r="C109" s="11">
        <v>3111</v>
      </c>
      <c r="D109" s="12" t="s">
        <v>44</v>
      </c>
    </row>
    <row r="110" spans="1:4" x14ac:dyDescent="0.25">
      <c r="A110" s="149" t="s">
        <v>669</v>
      </c>
      <c r="B110" s="20">
        <v>0</v>
      </c>
      <c r="C110" s="11">
        <v>3113</v>
      </c>
      <c r="D110" s="12" t="s">
        <v>38</v>
      </c>
    </row>
    <row r="111" spans="1:4" x14ac:dyDescent="0.25">
      <c r="A111" s="149" t="s">
        <v>669</v>
      </c>
      <c r="B111" s="98">
        <v>15131.63</v>
      </c>
      <c r="C111" s="11">
        <v>3121</v>
      </c>
      <c r="D111" s="12" t="s">
        <v>39</v>
      </c>
    </row>
    <row r="112" spans="1:4" x14ac:dyDescent="0.25">
      <c r="A112" s="149" t="s">
        <v>669</v>
      </c>
      <c r="B112" s="98">
        <f>2206.26+59539.27</f>
        <v>61745.53</v>
      </c>
      <c r="C112" s="11">
        <v>3131</v>
      </c>
      <c r="D112" s="12" t="s">
        <v>40</v>
      </c>
    </row>
    <row r="113" spans="1:4" x14ac:dyDescent="0.25">
      <c r="A113" s="149" t="s">
        <v>669</v>
      </c>
      <c r="B113" s="98">
        <f>49187.64+1901.7</f>
        <v>51089.34</v>
      </c>
      <c r="C113" s="11">
        <v>3132</v>
      </c>
      <c r="D113" s="12" t="s">
        <v>41</v>
      </c>
    </row>
    <row r="114" spans="1:4" x14ac:dyDescent="0.25">
      <c r="A114" s="149" t="s">
        <v>669</v>
      </c>
      <c r="B114" s="98">
        <v>0</v>
      </c>
      <c r="C114" s="11">
        <v>3133</v>
      </c>
      <c r="D114" s="12" t="s">
        <v>42</v>
      </c>
    </row>
    <row r="115" spans="1:4" x14ac:dyDescent="0.25">
      <c r="A115" s="149" t="s">
        <v>669</v>
      </c>
      <c r="B115" s="98">
        <v>8398.84</v>
      </c>
      <c r="C115" s="11">
        <v>3211</v>
      </c>
      <c r="D115" s="25" t="s">
        <v>37</v>
      </c>
    </row>
    <row r="116" spans="1:4" x14ac:dyDescent="0.25">
      <c r="A116" s="149" t="s">
        <v>669</v>
      </c>
      <c r="B116" s="98">
        <f>994.86+60.5</f>
        <v>1055.3600000000001</v>
      </c>
      <c r="C116" s="11">
        <v>3212</v>
      </c>
      <c r="D116" s="25" t="s">
        <v>43</v>
      </c>
    </row>
    <row r="117" spans="1:4" s="5" customFormat="1" x14ac:dyDescent="0.25">
      <c r="A117" s="149" t="s">
        <v>669</v>
      </c>
      <c r="B117" s="98">
        <v>8177</v>
      </c>
      <c r="C117" s="11">
        <v>3213</v>
      </c>
      <c r="D117" s="25" t="s">
        <v>722</v>
      </c>
    </row>
    <row r="118" spans="1:4" x14ac:dyDescent="0.25">
      <c r="A118" s="149" t="s">
        <v>669</v>
      </c>
      <c r="B118" s="98">
        <v>25.5</v>
      </c>
      <c r="C118" s="11">
        <v>3214</v>
      </c>
      <c r="D118" s="25" t="s">
        <v>446</v>
      </c>
    </row>
    <row r="119" spans="1:4" x14ac:dyDescent="0.25">
      <c r="A119" s="149" t="s">
        <v>669</v>
      </c>
      <c r="B119" s="98">
        <v>0</v>
      </c>
      <c r="C119" s="54">
        <v>3241</v>
      </c>
      <c r="D119" s="55" t="s">
        <v>115</v>
      </c>
    </row>
    <row r="120" spans="1:4" x14ac:dyDescent="0.25">
      <c r="A120" s="149" t="s">
        <v>669</v>
      </c>
      <c r="B120" s="58">
        <v>0</v>
      </c>
      <c r="C120" s="54">
        <v>3433</v>
      </c>
      <c r="D120" s="55" t="s">
        <v>118</v>
      </c>
    </row>
    <row r="121" spans="1:4" x14ac:dyDescent="0.25">
      <c r="A121" s="149" t="s">
        <v>669</v>
      </c>
      <c r="B121" s="59">
        <f>189.36+94.16</f>
        <v>283.52</v>
      </c>
      <c r="C121" s="26">
        <v>3721</v>
      </c>
      <c r="D121" s="27" t="s">
        <v>119</v>
      </c>
    </row>
    <row r="122" spans="1:4" ht="15.75" thickBot="1" x14ac:dyDescent="0.3">
      <c r="A122" s="146"/>
      <c r="B122" s="145">
        <f>SUM(B109:B121)</f>
        <v>393793.35000000003</v>
      </c>
      <c r="C122" s="296" t="s">
        <v>668</v>
      </c>
      <c r="D122" s="297"/>
    </row>
    <row r="123" spans="1:4" ht="15.75" thickTop="1" x14ac:dyDescent="0.25">
      <c r="A123" s="152" t="s">
        <v>724</v>
      </c>
      <c r="B123" s="147">
        <f>238711.31+38618.47-B124</f>
        <v>276335.83</v>
      </c>
      <c r="C123" s="11">
        <v>3111</v>
      </c>
      <c r="D123" s="12" t="s">
        <v>44</v>
      </c>
    </row>
    <row r="124" spans="1:4" x14ac:dyDescent="0.25">
      <c r="A124" s="149" t="s">
        <v>724</v>
      </c>
      <c r="B124" s="20">
        <v>993.95</v>
      </c>
      <c r="C124" s="11">
        <v>3113</v>
      </c>
      <c r="D124" s="12" t="s">
        <v>38</v>
      </c>
    </row>
    <row r="125" spans="1:4" x14ac:dyDescent="0.25">
      <c r="A125" s="149" t="s">
        <v>724</v>
      </c>
      <c r="B125" s="98">
        <v>4592.21</v>
      </c>
      <c r="C125" s="11">
        <v>3121</v>
      </c>
      <c r="D125" s="12" t="s">
        <v>39</v>
      </c>
    </row>
    <row r="126" spans="1:4" x14ac:dyDescent="0.25">
      <c r="A126" s="149" t="s">
        <v>724</v>
      </c>
      <c r="B126" s="98">
        <v>69186.75</v>
      </c>
      <c r="C126" s="11">
        <v>3131</v>
      </c>
      <c r="D126" s="12" t="s">
        <v>40</v>
      </c>
    </row>
    <row r="127" spans="1:4" x14ac:dyDescent="0.25">
      <c r="A127" s="149" t="s">
        <v>724</v>
      </c>
      <c r="B127" s="98">
        <v>57175.18</v>
      </c>
      <c r="C127" s="11">
        <v>3132</v>
      </c>
      <c r="D127" s="12" t="s">
        <v>41</v>
      </c>
    </row>
    <row r="128" spans="1:4" x14ac:dyDescent="0.25">
      <c r="A128" s="149" t="s">
        <v>724</v>
      </c>
      <c r="B128" s="98">
        <v>0</v>
      </c>
      <c r="C128" s="11">
        <v>3133</v>
      </c>
      <c r="D128" s="12" t="s">
        <v>42</v>
      </c>
    </row>
    <row r="129" spans="1:4" x14ac:dyDescent="0.25">
      <c r="A129" s="149" t="s">
        <v>724</v>
      </c>
      <c r="B129" s="98">
        <v>30993.65</v>
      </c>
      <c r="C129" s="11">
        <v>3211</v>
      </c>
      <c r="D129" s="25" t="s">
        <v>37</v>
      </c>
    </row>
    <row r="130" spans="1:4" x14ac:dyDescent="0.25">
      <c r="A130" s="149" t="s">
        <v>724</v>
      </c>
      <c r="B130" s="98">
        <v>3527.65</v>
      </c>
      <c r="C130" s="11">
        <v>3212</v>
      </c>
      <c r="D130" s="25" t="s">
        <v>43</v>
      </c>
    </row>
    <row r="131" spans="1:4" x14ac:dyDescent="0.25">
      <c r="A131" s="149" t="s">
        <v>724</v>
      </c>
      <c r="B131" s="98">
        <v>11202</v>
      </c>
      <c r="C131" s="11">
        <v>3213</v>
      </c>
      <c r="D131" s="25" t="s">
        <v>722</v>
      </c>
    </row>
    <row r="132" spans="1:4" x14ac:dyDescent="0.25">
      <c r="A132" s="149" t="s">
        <v>724</v>
      </c>
      <c r="B132" s="98">
        <v>0</v>
      </c>
      <c r="C132" s="11">
        <v>3214</v>
      </c>
      <c r="D132" s="25" t="s">
        <v>446</v>
      </c>
    </row>
    <row r="133" spans="1:4" x14ac:dyDescent="0.25">
      <c r="A133" s="149" t="s">
        <v>724</v>
      </c>
      <c r="B133" s="98">
        <v>0</v>
      </c>
      <c r="C133" s="54">
        <v>3241</v>
      </c>
      <c r="D133" s="55" t="s">
        <v>115</v>
      </c>
    </row>
    <row r="134" spans="1:4" x14ac:dyDescent="0.25">
      <c r="A134" s="149" t="s">
        <v>724</v>
      </c>
      <c r="B134" s="58">
        <v>0</v>
      </c>
      <c r="C134" s="54">
        <v>3433</v>
      </c>
      <c r="D134" s="55" t="s">
        <v>118</v>
      </c>
    </row>
    <row r="135" spans="1:4" x14ac:dyDescent="0.25">
      <c r="A135" s="149" t="s">
        <v>724</v>
      </c>
      <c r="B135" s="59">
        <v>0</v>
      </c>
      <c r="C135" s="26">
        <v>3721</v>
      </c>
      <c r="D135" s="27" t="s">
        <v>119</v>
      </c>
    </row>
    <row r="136" spans="1:4" ht="15.75" thickBot="1" x14ac:dyDescent="0.3">
      <c r="A136" s="146"/>
      <c r="B136" s="145">
        <f>SUM(B123:B135)</f>
        <v>454007.22000000009</v>
      </c>
      <c r="C136" s="296" t="s">
        <v>723</v>
      </c>
      <c r="D136" s="297"/>
    </row>
    <row r="137" spans="1:4" ht="15.75" thickTop="1" x14ac:dyDescent="0.25">
      <c r="A137" s="152" t="s">
        <v>844</v>
      </c>
      <c r="B137" s="147">
        <f>220812.31+33512.92-2589.23</f>
        <v>251735.99999999997</v>
      </c>
      <c r="C137" s="11">
        <v>3111</v>
      </c>
      <c r="D137" s="12" t="s">
        <v>44</v>
      </c>
    </row>
    <row r="138" spans="1:4" x14ac:dyDescent="0.25">
      <c r="A138" s="149" t="s">
        <v>844</v>
      </c>
      <c r="B138" s="20">
        <v>2589.23</v>
      </c>
      <c r="C138" s="11">
        <v>3113</v>
      </c>
      <c r="D138" s="12" t="s">
        <v>38</v>
      </c>
    </row>
    <row r="139" spans="1:4" x14ac:dyDescent="0.25">
      <c r="A139" s="149" t="s">
        <v>844</v>
      </c>
      <c r="B139" s="98">
        <v>4020.45</v>
      </c>
      <c r="C139" s="11">
        <v>3121</v>
      </c>
      <c r="D139" s="12" t="s">
        <v>39</v>
      </c>
    </row>
    <row r="140" spans="1:4" x14ac:dyDescent="0.25">
      <c r="A140" s="149" t="s">
        <v>844</v>
      </c>
      <c r="B140" s="98">
        <v>63463.45</v>
      </c>
      <c r="C140" s="11">
        <v>3131</v>
      </c>
      <c r="D140" s="12" t="s">
        <v>40</v>
      </c>
    </row>
    <row r="141" spans="1:4" x14ac:dyDescent="0.25">
      <c r="A141" s="149" t="s">
        <v>844</v>
      </c>
      <c r="B141" s="98">
        <v>52435.14</v>
      </c>
      <c r="C141" s="11">
        <v>3132</v>
      </c>
      <c r="D141" s="12" t="s">
        <v>41</v>
      </c>
    </row>
    <row r="142" spans="1:4" x14ac:dyDescent="0.25">
      <c r="A142" s="149" t="s">
        <v>844</v>
      </c>
      <c r="B142" s="98">
        <v>0</v>
      </c>
      <c r="C142" s="11">
        <v>3133</v>
      </c>
      <c r="D142" s="12" t="s">
        <v>42</v>
      </c>
    </row>
    <row r="143" spans="1:4" x14ac:dyDescent="0.25">
      <c r="A143" s="149" t="s">
        <v>844</v>
      </c>
      <c r="B143" s="98">
        <f>7653.56-394.5</f>
        <v>7259.06</v>
      </c>
      <c r="C143" s="11">
        <v>3211</v>
      </c>
      <c r="D143" s="25" t="s">
        <v>37</v>
      </c>
    </row>
    <row r="144" spans="1:4" x14ac:dyDescent="0.25">
      <c r="A144" s="149" t="s">
        <v>844</v>
      </c>
      <c r="B144" s="98">
        <v>3300.57</v>
      </c>
      <c r="C144" s="11">
        <v>3212</v>
      </c>
      <c r="D144" s="25" t="s">
        <v>43</v>
      </c>
    </row>
    <row r="145" spans="1:4" x14ac:dyDescent="0.25">
      <c r="A145" s="149" t="s">
        <v>844</v>
      </c>
      <c r="B145" s="98">
        <v>7331</v>
      </c>
      <c r="C145" s="11">
        <v>3213</v>
      </c>
      <c r="D145" s="25" t="s">
        <v>722</v>
      </c>
    </row>
    <row r="146" spans="1:4" x14ac:dyDescent="0.25">
      <c r="A146" s="149" t="s">
        <v>844</v>
      </c>
      <c r="B146" s="98">
        <v>16.5</v>
      </c>
      <c r="C146" s="11">
        <v>3214</v>
      </c>
      <c r="D146" s="25" t="s">
        <v>446</v>
      </c>
    </row>
    <row r="147" spans="1:4" x14ac:dyDescent="0.25">
      <c r="A147" s="149" t="s">
        <v>844</v>
      </c>
      <c r="B147" s="98">
        <v>91.65</v>
      </c>
      <c r="C147" s="54">
        <v>3241</v>
      </c>
      <c r="D147" s="55" t="s">
        <v>115</v>
      </c>
    </row>
    <row r="148" spans="1:4" x14ac:dyDescent="0.25">
      <c r="A148" s="149" t="s">
        <v>844</v>
      </c>
      <c r="B148" s="58">
        <v>0</v>
      </c>
      <c r="C148" s="54">
        <v>3433</v>
      </c>
      <c r="D148" s="55" t="s">
        <v>118</v>
      </c>
    </row>
    <row r="149" spans="1:4" x14ac:dyDescent="0.25">
      <c r="A149" s="149" t="s">
        <v>844</v>
      </c>
      <c r="B149" s="59">
        <v>0</v>
      </c>
      <c r="C149" s="26">
        <v>3721</v>
      </c>
      <c r="D149" s="27" t="s">
        <v>119</v>
      </c>
    </row>
    <row r="150" spans="1:4" ht="15.75" thickBot="1" x14ac:dyDescent="0.3">
      <c r="A150" s="146"/>
      <c r="B150" s="145">
        <f>SUM(B137:B149)</f>
        <v>392243.05000000005</v>
      </c>
      <c r="C150" s="296" t="s">
        <v>843</v>
      </c>
      <c r="D150" s="297"/>
    </row>
    <row r="151" spans="1:4" ht="15.75" thickTop="1" x14ac:dyDescent="0.25">
      <c r="A151" s="152" t="s">
        <v>901</v>
      </c>
      <c r="B151" s="147">
        <f>244245.58+56917.6+32809.26-B152+5152.32</f>
        <v>336653.83</v>
      </c>
      <c r="C151" s="11">
        <v>3111</v>
      </c>
      <c r="D151" s="12" t="s">
        <v>44</v>
      </c>
    </row>
    <row r="152" spans="1:4" x14ac:dyDescent="0.25">
      <c r="A152" s="149" t="s">
        <v>901</v>
      </c>
      <c r="B152" s="20">
        <v>2470.9299999999998</v>
      </c>
      <c r="C152" s="11">
        <v>3113</v>
      </c>
      <c r="D152" s="12" t="s">
        <v>38</v>
      </c>
    </row>
    <row r="153" spans="1:4" x14ac:dyDescent="0.25">
      <c r="A153" s="149" t="s">
        <v>901</v>
      </c>
      <c r="B153" s="98">
        <f>77565.57</f>
        <v>77565.570000000007</v>
      </c>
      <c r="C153" s="11">
        <v>3121</v>
      </c>
      <c r="D153" s="12" t="s">
        <v>39</v>
      </c>
    </row>
    <row r="154" spans="1:4" x14ac:dyDescent="0.25">
      <c r="A154" s="149" t="s">
        <v>901</v>
      </c>
      <c r="B154" s="98">
        <v>69106.19</v>
      </c>
      <c r="C154" s="11">
        <v>3131</v>
      </c>
      <c r="D154" s="12" t="s">
        <v>40</v>
      </c>
    </row>
    <row r="155" spans="1:4" x14ac:dyDescent="0.25">
      <c r="A155" s="149" t="s">
        <v>901</v>
      </c>
      <c r="B155" s="98">
        <v>57116.639999999999</v>
      </c>
      <c r="C155" s="11">
        <v>3132</v>
      </c>
      <c r="D155" s="12" t="s">
        <v>41</v>
      </c>
    </row>
    <row r="156" spans="1:4" x14ac:dyDescent="0.25">
      <c r="A156" s="149" t="s">
        <v>901</v>
      </c>
      <c r="B156" s="98">
        <v>0</v>
      </c>
      <c r="C156" s="11">
        <v>3133</v>
      </c>
      <c r="D156" s="12" t="s">
        <v>42</v>
      </c>
    </row>
    <row r="157" spans="1:4" x14ac:dyDescent="0.25">
      <c r="A157" s="149" t="s">
        <v>901</v>
      </c>
      <c r="B157" s="98">
        <f>10028.83-282</f>
        <v>9746.83</v>
      </c>
      <c r="C157" s="11">
        <v>3211</v>
      </c>
      <c r="D157" s="25" t="s">
        <v>37</v>
      </c>
    </row>
    <row r="158" spans="1:4" x14ac:dyDescent="0.25">
      <c r="A158" s="149" t="s">
        <v>901</v>
      </c>
      <c r="B158" s="98">
        <v>3235.26</v>
      </c>
      <c r="C158" s="11">
        <v>3212</v>
      </c>
      <c r="D158" s="25" t="s">
        <v>43</v>
      </c>
    </row>
    <row r="159" spans="1:4" x14ac:dyDescent="0.25">
      <c r="A159" s="149" t="s">
        <v>901</v>
      </c>
      <c r="B159" s="98">
        <v>1669</v>
      </c>
      <c r="C159" s="11">
        <v>3213</v>
      </c>
      <c r="D159" s="25" t="s">
        <v>722</v>
      </c>
    </row>
    <row r="160" spans="1:4" x14ac:dyDescent="0.25">
      <c r="A160" s="149" t="s">
        <v>901</v>
      </c>
      <c r="B160" s="98">
        <v>15.5</v>
      </c>
      <c r="C160" s="11">
        <v>3214</v>
      </c>
      <c r="D160" s="25" t="s">
        <v>446</v>
      </c>
    </row>
    <row r="161" spans="1:4" x14ac:dyDescent="0.25">
      <c r="A161" s="149" t="s">
        <v>901</v>
      </c>
      <c r="B161" s="98">
        <f>1350+918.14</f>
        <v>2268.14</v>
      </c>
      <c r="C161" s="54">
        <v>3241</v>
      </c>
      <c r="D161" s="55" t="s">
        <v>115</v>
      </c>
    </row>
    <row r="162" spans="1:4" x14ac:dyDescent="0.25">
      <c r="A162" s="149" t="s">
        <v>901</v>
      </c>
      <c r="B162" s="58">
        <v>0</v>
      </c>
      <c r="C162" s="54">
        <v>3433</v>
      </c>
      <c r="D162" s="55" t="s">
        <v>118</v>
      </c>
    </row>
    <row r="163" spans="1:4" x14ac:dyDescent="0.25">
      <c r="A163" s="149" t="s">
        <v>901</v>
      </c>
      <c r="B163" s="59">
        <v>197.5</v>
      </c>
      <c r="C163" s="26">
        <v>3721</v>
      </c>
      <c r="D163" s="27" t="s">
        <v>119</v>
      </c>
    </row>
    <row r="164" spans="1:4" ht="15.75" thickBot="1" x14ac:dyDescent="0.3">
      <c r="A164" s="146"/>
      <c r="B164" s="145">
        <f>SUM(B151:B163)</f>
        <v>560045.39</v>
      </c>
      <c r="C164" s="296" t="s">
        <v>902</v>
      </c>
      <c r="D164" s="297"/>
    </row>
    <row r="165" spans="1:4" ht="15.75" thickTop="1" x14ac:dyDescent="0.25"/>
  </sheetData>
  <autoFilter ref="A7:D69" xr:uid="{F8D6142F-7D44-4906-A141-D17BEDBF5AD2}">
    <filterColumn colId="2" showButton="0"/>
  </autoFilter>
  <mergeCells count="14">
    <mergeCell ref="C95:D95"/>
    <mergeCell ref="B5:D5"/>
    <mergeCell ref="C31:D31"/>
    <mergeCell ref="C43:D43"/>
    <mergeCell ref="C82:D82"/>
    <mergeCell ref="C69:D69"/>
    <mergeCell ref="C56:D56"/>
    <mergeCell ref="C7:D7"/>
    <mergeCell ref="C19:D19"/>
    <mergeCell ref="C164:D164"/>
    <mergeCell ref="C150:D150"/>
    <mergeCell ref="C136:D136"/>
    <mergeCell ref="C122:D122"/>
    <mergeCell ref="C108:D108"/>
  </mergeCells>
  <pageMargins left="0.4" right="0.24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09AA5-FB09-42B2-948B-007EA0E377A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Pravne osobe - Kategorija 1</vt:lpstr>
      <vt:lpstr>Fizičke osobe - Kategorija 1</vt:lpstr>
      <vt:lpstr>Fizičke osobe - Kategorija 2</vt:lpstr>
      <vt:lpstr>Fizičke osobe - Maloljetne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 Čurčić</dc:creator>
  <cp:lastModifiedBy>Ana Borzić</cp:lastModifiedBy>
  <cp:lastPrinted>2025-01-16T13:29:57Z</cp:lastPrinted>
  <dcterms:created xsi:type="dcterms:W3CDTF">2024-01-09T12:37:46Z</dcterms:created>
  <dcterms:modified xsi:type="dcterms:W3CDTF">2025-01-16T13:30:36Z</dcterms:modified>
</cp:coreProperties>
</file>